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sinyij\Desktop\BIDDING DOCUMENTS\SAL ROAD\2026\"/>
    </mc:Choice>
  </mc:AlternateContent>
  <xr:revisionPtr revIDLastSave="0" documentId="13_ncr:1_{8066822D-D32D-47C6-95EF-382BE85AD67E}" xr6:coauthVersionLast="47" xr6:coauthVersionMax="47" xr10:uidLastSave="{00000000-0000-0000-0000-000000000000}"/>
  <bookViews>
    <workbookView xWindow="84" yWindow="0" windowWidth="22956" windowHeight="12360" tabRatio="779" activeTab="6" xr2:uid="{00000000-000D-0000-FFFF-FFFF00000000}"/>
  </bookViews>
  <sheets>
    <sheet name="establishment" sheetId="67" r:id="rId1"/>
    <sheet name="periodic" sheetId="70" state="hidden" r:id="rId2"/>
    <sheet name="periodic 1" sheetId="72" r:id="rId3"/>
    <sheet name="routine" sheetId="71" r:id="rId4"/>
    <sheet name="dayworks" sheetId="69" r:id="rId5"/>
    <sheet name="Sum SMU" sheetId="6" r:id="rId6"/>
    <sheet name="Tender Sum SMU" sheetId="51" r:id="rId7"/>
    <sheet name="Quantities" sheetId="73" state="hidden" r:id="rId8"/>
  </sheets>
  <externalReferences>
    <externalReference r:id="rId9"/>
    <externalReference r:id="rId10"/>
    <externalReference r:id="rId11"/>
  </externalReferences>
  <definedNames>
    <definedName name="___________SEC1200">#REF!</definedName>
    <definedName name="__________SEC1200">#REF!</definedName>
    <definedName name="_________SEC1200">#REF!</definedName>
    <definedName name="________SEC1200">#REF!</definedName>
    <definedName name="_______SEC1200">#REF!</definedName>
    <definedName name="______SEC1200">#REF!</definedName>
    <definedName name="_____SEC1200">#REF!</definedName>
    <definedName name="____SEC1200">#REF!</definedName>
    <definedName name="___SEC1200">#REF!</definedName>
    <definedName name="__SEC1200">#REF!</definedName>
    <definedName name="_SEC1200" localSheetId="1">#REF!</definedName>
    <definedName name="_SEC1200" localSheetId="2">#REF!</definedName>
    <definedName name="_SEC1200" localSheetId="3">#REF!</definedName>
    <definedName name="_SEC1200">#REF!</definedName>
    <definedName name="aa">[1]DollarText!$A$5:$B$34</definedName>
    <definedName name="abc">[0]!abc</definedName>
    <definedName name="Dollartext">[2]DollarText!$A$4:$B$34</definedName>
    <definedName name="Dollartext2">[2]DollarText!$A$5:$B$34</definedName>
    <definedName name="nex" localSheetId="2">'periodic 1'!nex</definedName>
    <definedName name="nex" localSheetId="7">Quantities!nex</definedName>
    <definedName name="nex">[0]!nex</definedName>
    <definedName name="_xlnm.Print_Area" localSheetId="4">dayworks!$A$1:$I$45</definedName>
    <definedName name="_xlnm.Print_Area" localSheetId="0">establishment!$A$1:$I$16</definedName>
    <definedName name="_xlnm.Print_Area" localSheetId="1">periodic!$A$1:$I$75</definedName>
    <definedName name="_xlnm.Print_Area" localSheetId="2">'periodic 1'!$A$1:$I$80</definedName>
    <definedName name="_xlnm.Print_Area" localSheetId="3">routine!$A$1:$I$46</definedName>
    <definedName name="_xlnm.Print_Area" localSheetId="5">'Sum SMU'!$A$1:$D$22</definedName>
    <definedName name="_xlnm.Print_Area" localSheetId="6">'Tender Sum SMU'!$A$1:$F$33</definedName>
    <definedName name="_xlnm.Print_Titles" localSheetId="1">periodic!$1:$5</definedName>
    <definedName name="_xlnm.Print_Titles" localSheetId="2">'periodic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1" l="1"/>
  <c r="D8" i="6"/>
  <c r="C8" i="6"/>
  <c r="I45" i="69"/>
  <c r="I10" i="69"/>
  <c r="I11" i="69"/>
  <c r="I12" i="69"/>
  <c r="I13" i="69"/>
  <c r="I14" i="69"/>
  <c r="I15" i="69"/>
  <c r="I18" i="69"/>
  <c r="I19" i="69"/>
  <c r="I20" i="69"/>
  <c r="I21" i="69"/>
  <c r="I22" i="69"/>
  <c r="I23" i="69"/>
  <c r="I24" i="69"/>
  <c r="I25" i="69"/>
  <c r="I26" i="69"/>
  <c r="I27" i="69"/>
  <c r="I28" i="69"/>
  <c r="I29" i="69"/>
  <c r="I30" i="69"/>
  <c r="I31" i="69"/>
  <c r="I32" i="69"/>
  <c r="I33" i="69"/>
  <c r="I34" i="69"/>
  <c r="I35" i="69"/>
  <c r="I36" i="69"/>
  <c r="I37" i="69"/>
  <c r="I38" i="69"/>
  <c r="I39" i="69"/>
  <c r="I40" i="69"/>
  <c r="I41" i="69"/>
  <c r="I42" i="69"/>
  <c r="I43" i="69"/>
  <c r="I9" i="69"/>
  <c r="I46" i="71"/>
  <c r="I80" i="72"/>
  <c r="I51" i="72"/>
  <c r="I12" i="67"/>
  <c r="I10" i="67"/>
  <c r="I16" i="67"/>
  <c r="G75" i="72"/>
  <c r="D12" i="73" l="1"/>
  <c r="G13" i="69"/>
  <c r="F15" i="51"/>
  <c r="I11" i="72" l="1"/>
  <c r="I10" i="72"/>
  <c r="I9" i="72"/>
  <c r="I17" i="72"/>
  <c r="I16" i="72"/>
  <c r="I15" i="72"/>
  <c r="I20" i="72"/>
  <c r="I24" i="72"/>
  <c r="I22" i="72"/>
  <c r="I28" i="72"/>
  <c r="I26" i="72"/>
  <c r="I32" i="72"/>
  <c r="I31" i="72"/>
  <c r="I30" i="72"/>
  <c r="I38" i="72"/>
  <c r="I36" i="72"/>
  <c r="I35" i="72"/>
  <c r="I47" i="72"/>
  <c r="I46" i="72"/>
  <c r="I59" i="72"/>
  <c r="I57" i="72"/>
  <c r="I55" i="72"/>
  <c r="I66" i="72"/>
  <c r="I65" i="72"/>
  <c r="I64" i="72"/>
  <c r="I70" i="72"/>
  <c r="I69" i="72"/>
  <c r="I74" i="72"/>
  <c r="I75" i="72"/>
  <c r="I76" i="72"/>
  <c r="I78" i="72"/>
  <c r="G37" i="72"/>
  <c r="I37" i="72" s="1"/>
  <c r="D13" i="73"/>
  <c r="G13" i="73" s="1"/>
  <c r="C13" i="73" s="1"/>
  <c r="G16" i="73"/>
  <c r="C16" i="73" s="1"/>
  <c r="G15" i="73"/>
  <c r="C15" i="73"/>
  <c r="D14" i="73"/>
  <c r="G14" i="73" s="1"/>
  <c r="C14" i="73" s="1"/>
  <c r="G9" i="73"/>
  <c r="D6" i="73"/>
  <c r="C6" i="73"/>
  <c r="E5" i="73"/>
  <c r="D5" i="73"/>
  <c r="C5" i="73"/>
  <c r="G4" i="73"/>
  <c r="C4" i="72"/>
  <c r="E3" i="72"/>
  <c r="G39" i="72" l="1"/>
  <c r="G12" i="73"/>
  <c r="F5" i="73"/>
  <c r="F6" i="73" s="1"/>
  <c r="G6" i="73" s="1"/>
  <c r="C12" i="73" l="1"/>
  <c r="C18" i="73" s="1"/>
  <c r="G56" i="72"/>
  <c r="I39" i="72"/>
  <c r="G40" i="72"/>
  <c r="G42" i="72"/>
  <c r="G41" i="72"/>
  <c r="I41" i="72" s="1"/>
  <c r="G5" i="73"/>
  <c r="G43" i="72" l="1"/>
  <c r="I43" i="72" s="1"/>
  <c r="I42" i="72"/>
  <c r="I40" i="72"/>
  <c r="G62" i="72"/>
  <c r="G60" i="72"/>
  <c r="I56" i="72"/>
  <c r="G58" i="72"/>
  <c r="I58" i="72" s="1"/>
  <c r="G67" i="72" l="1"/>
  <c r="I67" i="72" s="1"/>
  <c r="I62" i="72"/>
  <c r="G63" i="72"/>
  <c r="I63" i="72" s="1"/>
  <c r="I60" i="72"/>
  <c r="G61" i="72"/>
  <c r="I61" i="72" s="1"/>
  <c r="G23" i="72"/>
  <c r="I23" i="72" l="1"/>
  <c r="G27" i="72"/>
  <c r="I27" i="72" s="1"/>
  <c r="I49" i="72" l="1"/>
  <c r="I50" i="72" s="1"/>
  <c r="C11" i="6" s="1"/>
  <c r="K80" i="72"/>
  <c r="K73" i="72"/>
  <c r="K72" i="72"/>
  <c r="K71" i="72"/>
  <c r="K45" i="72"/>
  <c r="K34" i="72"/>
  <c r="K33" i="72"/>
  <c r="K14" i="72"/>
  <c r="K7" i="72"/>
  <c r="K6" i="72"/>
  <c r="E2" i="72"/>
  <c r="D11" i="6" l="1"/>
  <c r="G16" i="71"/>
  <c r="G39" i="71" s="1"/>
  <c r="G22" i="71"/>
  <c r="G29" i="71"/>
  <c r="G33" i="71"/>
  <c r="G10" i="71" l="1"/>
  <c r="C4" i="71"/>
  <c r="E3" i="71"/>
  <c r="E2" i="71"/>
  <c r="E2" i="69" l="1"/>
  <c r="A3" i="6" s="1"/>
  <c r="A3" i="51" s="1"/>
  <c r="F10" i="51" l="1"/>
  <c r="F16" i="51"/>
  <c r="I45" i="71"/>
  <c r="I35" i="71"/>
  <c r="I41" i="71" l="1"/>
  <c r="I24" i="71"/>
  <c r="I18" i="71"/>
  <c r="I16" i="71"/>
  <c r="I9" i="71"/>
  <c r="I40" i="71"/>
  <c r="I39" i="71"/>
  <c r="I23" i="71"/>
  <c r="I17" i="71"/>
  <c r="I11" i="71"/>
  <c r="I10" i="71"/>
  <c r="I42" i="71"/>
  <c r="I22" i="71"/>
  <c r="K75" i="70"/>
  <c r="K68" i="70"/>
  <c r="K67" i="70"/>
  <c r="K66" i="70"/>
  <c r="K45" i="70"/>
  <c r="K34" i="70"/>
  <c r="K33" i="70"/>
  <c r="K14" i="70"/>
  <c r="K7" i="70"/>
  <c r="K6" i="70"/>
  <c r="I28" i="71" l="1"/>
  <c r="I32" i="71"/>
  <c r="C17" i="6" l="1"/>
  <c r="D17" i="6" s="1"/>
  <c r="I33" i="71" l="1"/>
  <c r="I29" i="71" l="1"/>
  <c r="C14" i="6" l="1"/>
  <c r="D14" i="6" l="1"/>
  <c r="D19" i="6" s="1"/>
  <c r="F8" i="51" s="1"/>
  <c r="E8" i="51" l="1"/>
  <c r="F18" i="51" l="1"/>
  <c r="F19" i="51" s="1"/>
</calcChain>
</file>

<file path=xl/sharedStrings.xml><?xml version="1.0" encoding="utf-8"?>
<sst xmlns="http://schemas.openxmlformats.org/spreadsheetml/2006/main" count="644" uniqueCount="252">
  <si>
    <t xml:space="preserve">SCHEDULE OF QUANTITIES </t>
  </si>
  <si>
    <t>DISTRICT :</t>
  </si>
  <si>
    <t>ITEM No</t>
  </si>
  <si>
    <t>PAY ITEM</t>
  </si>
  <si>
    <t>SECTION NUMBER  AND DESCRIPTION</t>
  </si>
  <si>
    <t>UNIT</t>
  </si>
  <si>
    <t>QUANTITY</t>
  </si>
  <si>
    <t>RATE N$</t>
  </si>
  <si>
    <t>AMOUNT N$</t>
  </si>
  <si>
    <t>1300 General</t>
  </si>
  <si>
    <t>Re-establishment</t>
  </si>
  <si>
    <t>number</t>
  </si>
  <si>
    <t>km</t>
  </si>
  <si>
    <t>1400 Clearing and Grubbing</t>
  </si>
  <si>
    <t>Clearing and grubbing</t>
  </si>
  <si>
    <t>ha</t>
  </si>
  <si>
    <t>1500 Borrowing of Materials</t>
  </si>
  <si>
    <t>Removing of overburden</t>
  </si>
  <si>
    <t>m³</t>
  </si>
  <si>
    <t>1600 Earthworks</t>
  </si>
  <si>
    <t>bl-km</t>
  </si>
  <si>
    <t>Processing of fill</t>
  </si>
  <si>
    <t>m³-km</t>
  </si>
  <si>
    <t>kl</t>
  </si>
  <si>
    <t>kl-km</t>
  </si>
  <si>
    <t>1700 Layerworks</t>
  </si>
  <si>
    <t>Processing of gravel</t>
  </si>
  <si>
    <t>5.10</t>
  </si>
  <si>
    <t>5.11</t>
  </si>
  <si>
    <t>1800 Finishing of Road Reserve</t>
  </si>
  <si>
    <t>Finishing the road reserve</t>
  </si>
  <si>
    <t>prov sum</t>
  </si>
  <si>
    <t>hour</t>
  </si>
  <si>
    <t>SECTION</t>
  </si>
  <si>
    <t>DESCRIPTION</t>
  </si>
  <si>
    <t>AMOUNT*</t>
  </si>
  <si>
    <t>TOTAL</t>
  </si>
  <si>
    <t>N$</t>
  </si>
  <si>
    <t>* Carried forward from Section Totals</t>
  </si>
  <si>
    <t>PROJECT:</t>
  </si>
  <si>
    <t>SCHEDULE A:</t>
  </si>
  <si>
    <t>SUBTOTAL</t>
  </si>
  <si>
    <t>SCHEDULE B:</t>
  </si>
  <si>
    <t>TOTAL OF SECTIONS</t>
  </si>
  <si>
    <t>PROVISIONAL SUMS</t>
  </si>
  <si>
    <t>AMOUNT (N$)</t>
  </si>
  <si>
    <t>TOTAL PROVISIONAL SUMS</t>
  </si>
  <si>
    <t>VALUE-ADDED TAX @ 15%</t>
  </si>
  <si>
    <t>TENDER SUM CARRIED FORWARD TO FORM OF TENDER</t>
  </si>
  <si>
    <t>SIGNED ON BEHALF OF TENDERER        ………………………………………………………………….</t>
  </si>
  <si>
    <t>CARRIED FORWARD FROM SCHEDULE A</t>
  </si>
  <si>
    <t>REGION :</t>
  </si>
  <si>
    <t>RISE AND FALL / CONTRACT PRICE ADJUSTMENT</t>
  </si>
  <si>
    <t>Blading of gravel roads, side slopes &amp; road res.</t>
  </si>
  <si>
    <t>Stockpiling:</t>
  </si>
  <si>
    <t>Loading:</t>
  </si>
  <si>
    <t>Roadbed preparation</t>
  </si>
  <si>
    <t>4.1</t>
  </si>
  <si>
    <t>Mechanical modification (Extra-over auth. layer)</t>
  </si>
  <si>
    <t>4.12</t>
  </si>
  <si>
    <t>7400 Dayworks</t>
  </si>
  <si>
    <t>SECTION 7000  :  DAYWORKS</t>
  </si>
  <si>
    <t>7100 Dayworks</t>
  </si>
  <si>
    <t>Labour Charges</t>
  </si>
  <si>
    <t>Plant Charges</t>
  </si>
  <si>
    <t>Construct dam</t>
  </si>
  <si>
    <t>5.12</t>
  </si>
  <si>
    <t>5.13</t>
  </si>
  <si>
    <t>5.14</t>
  </si>
  <si>
    <t>5.15</t>
  </si>
  <si>
    <t>5.16</t>
  </si>
  <si>
    <t>SECTION 1000  :  GRAVELLING</t>
  </si>
  <si>
    <t>4.14</t>
  </si>
  <si>
    <t>Initial Camp Establishment</t>
  </si>
  <si>
    <t>sum</t>
  </si>
  <si>
    <t>SECTION 1000  : Initial Camp Establishment</t>
  </si>
  <si>
    <t>DAYWORKS</t>
  </si>
  <si>
    <t>INITIAL CAMP ESTABLISHMENT</t>
  </si>
  <si>
    <t>SUBTOTAL: CAMP ESTABLISHMENT</t>
  </si>
  <si>
    <t>1900 Dayworks</t>
  </si>
  <si>
    <t>prov.sum</t>
  </si>
  <si>
    <t>SUB-TOTAL: DAYWORKS</t>
  </si>
  <si>
    <t>Spot Gravelling</t>
  </si>
  <si>
    <t>1900 Spot Gravelling</t>
  </si>
  <si>
    <t>e/o Haul for Gravel in excess of 5km</t>
  </si>
  <si>
    <t>e/o Haul for Water in excess of 10km</t>
  </si>
  <si>
    <t>kl.km</t>
  </si>
  <si>
    <t>USAKOS</t>
  </si>
  <si>
    <t>OTJIWARONGO</t>
  </si>
  <si>
    <t>TENDER SUM FOR SALT ROAD MAINTENANCE</t>
  </si>
  <si>
    <t>SUMMARY OF SECTIONS</t>
  </si>
  <si>
    <t>Work under daywork rates (when instructed)</t>
  </si>
  <si>
    <t>1600 Earthworks (or Salt Road Surface Works)</t>
  </si>
  <si>
    <t>Salt Road Surface Maintenance</t>
  </si>
  <si>
    <t>(when instructed)</t>
  </si>
  <si>
    <t>Haulage of Water</t>
  </si>
  <si>
    <t>Watering of Road Surface only</t>
  </si>
  <si>
    <t>Re-Gravel Selected Roads as per Schedule of Quantities</t>
  </si>
  <si>
    <t>TOTAL OF SECTIONS CARRIED FORWARD TO SCHEDULE B</t>
  </si>
  <si>
    <t>4.15</t>
  </si>
  <si>
    <t>Initial Salt Roads Gravelling Unit Camp Establishment</t>
  </si>
  <si>
    <t>(i)</t>
  </si>
  <si>
    <t>(ii)</t>
  </si>
  <si>
    <t>(iii)</t>
  </si>
  <si>
    <t>Light Salt Road Maintenance</t>
  </si>
  <si>
    <t>Heavy Salt Road Maintenance</t>
  </si>
  <si>
    <t>Extra over: additional grader cuts</t>
  </si>
  <si>
    <t>Road 10 m wide</t>
  </si>
  <si>
    <t>(a)</t>
  </si>
  <si>
    <t>(b)</t>
  </si>
  <si>
    <t>Purchase water</t>
  </si>
  <si>
    <t xml:space="preserve">(c) </t>
  </si>
  <si>
    <t>Road 8 m wide</t>
  </si>
  <si>
    <t>6 blade width</t>
  </si>
  <si>
    <t>12 blade width</t>
  </si>
  <si>
    <t>20 blade width</t>
  </si>
  <si>
    <t>Moving of unit up to 75 km</t>
  </si>
  <si>
    <t>Moving of unit in excess of 75 km</t>
  </si>
  <si>
    <t>Moving of site camp</t>
  </si>
  <si>
    <t>SECTION 1000  :  ROUTINE SALT ROAD MAINTENANCE</t>
  </si>
  <si>
    <t>Sparse vegetation</t>
  </si>
  <si>
    <t>Moderate vegetation</t>
  </si>
  <si>
    <t>Dense vegetation</t>
  </si>
  <si>
    <t>Light blading</t>
  </si>
  <si>
    <t>Heavy blading</t>
  </si>
  <si>
    <t>CONTINGENCIES</t>
  </si>
  <si>
    <t>Fine gravel</t>
  </si>
  <si>
    <t>Medium gravel</t>
  </si>
  <si>
    <t>Coarse gravel</t>
  </si>
  <si>
    <t>Road 8.5 m wide</t>
  </si>
  <si>
    <t>Road 9 m wide</t>
  </si>
  <si>
    <t>Road 11 m wide</t>
  </si>
  <si>
    <t>(d)</t>
  </si>
  <si>
    <t>(f)</t>
  </si>
  <si>
    <t>Heavy Gridding</t>
  </si>
  <si>
    <t xml:space="preserve">(e) </t>
  </si>
  <si>
    <t>Water transported (pipeline)</t>
  </si>
  <si>
    <t>Pumping of water (pipeline)</t>
  </si>
  <si>
    <t>Pump water from borehole</t>
  </si>
  <si>
    <t>Type A: Size at least 150 kl</t>
  </si>
  <si>
    <t>Type B: Size at least 80 kl</t>
  </si>
  <si>
    <t>GRAVELLING OF SALT ROADS (Periodic Maintenance)</t>
  </si>
  <si>
    <t>ROUTINE SALT ROADS MAINTENANCE (Routine Maintenance)</t>
  </si>
  <si>
    <t>Routine Salt Roads Maintenance</t>
  </si>
  <si>
    <t>SUBTOTAL: SALT ROADS GRAVELLING</t>
  </si>
  <si>
    <t>SUBTOTAL: SALT ROADS ROUTINE MAINTENANCE</t>
  </si>
  <si>
    <t>Dayworks on Selected Roads</t>
  </si>
  <si>
    <t>Initial Salt Roads Routine Maintenance Unit Camp Establishment</t>
  </si>
  <si>
    <t>Purchase Water</t>
  </si>
  <si>
    <t>Site Agent</t>
  </si>
  <si>
    <t>Technician Quality Control</t>
  </si>
  <si>
    <t>Foreman (Routine)</t>
  </si>
  <si>
    <t>Admin Clerk</t>
  </si>
  <si>
    <t>Operator</t>
  </si>
  <si>
    <t xml:space="preserve">Labourer </t>
  </si>
  <si>
    <t>(c )</t>
  </si>
  <si>
    <t>(e )</t>
  </si>
  <si>
    <t>(g)</t>
  </si>
  <si>
    <t>(h)</t>
  </si>
  <si>
    <t>(j)</t>
  </si>
  <si>
    <t>(k)</t>
  </si>
  <si>
    <t>(l)</t>
  </si>
  <si>
    <t>(m)</t>
  </si>
  <si>
    <t>(n)</t>
  </si>
  <si>
    <t>140G Grader (or Similar)</t>
  </si>
  <si>
    <t>D7 Bulldozer (or similar)</t>
  </si>
  <si>
    <t>Excavator, CAT328 (or similar)</t>
  </si>
  <si>
    <t>Tractor 4 x 4</t>
  </si>
  <si>
    <t>Tractor 240 kW</t>
  </si>
  <si>
    <t>966 Loader</t>
  </si>
  <si>
    <t>10T Vibratory Roller</t>
  </si>
  <si>
    <t>(p)</t>
  </si>
  <si>
    <t>(q)</t>
  </si>
  <si>
    <t>(s)</t>
  </si>
  <si>
    <t>(t)</t>
  </si>
  <si>
    <t>(u)</t>
  </si>
  <si>
    <t>(v)</t>
  </si>
  <si>
    <t>(w)</t>
  </si>
  <si>
    <t>(x)</t>
  </si>
  <si>
    <t>(y)</t>
  </si>
  <si>
    <t>(r )</t>
  </si>
  <si>
    <t>Low-bed Transporter</t>
  </si>
  <si>
    <t>Tractor Loader Backhoe (TLB)</t>
  </si>
  <si>
    <t>Replace Old Road Markers with New Ones</t>
  </si>
  <si>
    <t>CONTRACT No :</t>
  </si>
  <si>
    <t>TOTAL CARRIED FORWARD TO SCHEDULE A</t>
  </si>
  <si>
    <t>TOTAL FOR PERIODIC MAINTENANCE WORKS CARRIED FORWARD TO SCHEDULE A</t>
  </si>
  <si>
    <t>TOTAL FOR ROUTINE MAINTENANCE WORKS CARRIED FORWARD TO SCHEDULE A</t>
  </si>
  <si>
    <t>Gridroller</t>
  </si>
  <si>
    <t xml:space="preserve">Albaret </t>
  </si>
  <si>
    <t>9000lt Diesel Tanker</t>
  </si>
  <si>
    <t xml:space="preserve">Combination Caravan </t>
  </si>
  <si>
    <t>Trailer Grader Unit</t>
  </si>
  <si>
    <t>4 x 4 Single Cab</t>
  </si>
  <si>
    <t>2 x 4 Single Cab</t>
  </si>
  <si>
    <t>Caravan 4 Wheel</t>
  </si>
  <si>
    <t>Fladbed Truck 7t</t>
  </si>
  <si>
    <t>TOTAL OF SECTION 7000 DAYWORKS CARRIED FORWARD TO SCHEDULE A</t>
  </si>
  <si>
    <t>day</t>
  </si>
  <si>
    <t>Diesel Trailer (3000 - 5000 lt)</t>
  </si>
  <si>
    <t>Water Trailer (3000 - 5000 lt)</t>
  </si>
  <si>
    <t>SALT ROADS - M0036, M0043, M0044, M0052, D1983, D1986, D1997, D1999, D2301, D2302</t>
  </si>
  <si>
    <t>Hauling of material (incl. erosion of equipment)</t>
  </si>
  <si>
    <t>NAME OF TENDERER        ………………………………………………………………….</t>
  </si>
  <si>
    <t>DATE                          ………………………………………………………………….</t>
  </si>
  <si>
    <t>No.</t>
  </si>
  <si>
    <t>Haulage of water (including erosion of equipment)</t>
  </si>
  <si>
    <t>Material transported (incl of erosion of equipment)</t>
  </si>
  <si>
    <t>Water transported (incl of erosion of equipment)</t>
  </si>
  <si>
    <t>Gravel transported (incl of erosion of equipment)</t>
  </si>
  <si>
    <t>Hauling of gravel (incl of erosion of equipment)</t>
  </si>
  <si>
    <t>Hauling of water (incl of erosion of equipment)</t>
  </si>
  <si>
    <t>Water Transported (incl of erosion of equipment)</t>
  </si>
  <si>
    <t>Hauling of Water (incl of erosion of equipment)</t>
  </si>
  <si>
    <t>23 kl Watertruck (incl of erosion of equipment)</t>
  </si>
  <si>
    <t>SALT ROADS - M0036, D1986, D2301 &amp; D2302</t>
  </si>
  <si>
    <t>Total</t>
  </si>
  <si>
    <t>120K Grader (or similar)</t>
  </si>
  <si>
    <t>D9 Bulldozer (or similar)</t>
  </si>
  <si>
    <t>(z)</t>
  </si>
  <si>
    <t>Pneumatic Roller 26 ton</t>
  </si>
  <si>
    <t>CONTRACT No : W/RB/RA-??/2022</t>
  </si>
  <si>
    <t>Graduate Engineer (Training)</t>
  </si>
  <si>
    <t>(Initial Camp Establishment’ shall be limited to 10% of the total tender amount, excluding VAT)</t>
  </si>
  <si>
    <t>OUTJO</t>
  </si>
  <si>
    <t>SALT ROAD MAINTENANCE IN THE OTJIWARONGO REGION - D2302</t>
  </si>
  <si>
    <t>18 kl Watertruck (incl of erosion of equipment)</t>
  </si>
  <si>
    <t>TOTAL FOR PERIODIC MAINTENANCE WORKS CARRIED FORWARD TO NEX PAGE</t>
  </si>
  <si>
    <t>TOTAL FOR PERIODIC MAINTENANCE WORKS BROUGHT FORWARD FROM PREVIOUS PAGE</t>
  </si>
  <si>
    <t>Quantities</t>
  </si>
  <si>
    <t>months</t>
  </si>
  <si>
    <t>Productio/month</t>
  </si>
  <si>
    <t>8 m</t>
  </si>
  <si>
    <t>10 m</t>
  </si>
  <si>
    <t>Routine Maintenance Light</t>
  </si>
  <si>
    <t>Routine Maintenance Heavy</t>
  </si>
  <si>
    <t>Periodical Maintenance</t>
  </si>
  <si>
    <t>length</t>
  </si>
  <si>
    <t>width</t>
  </si>
  <si>
    <t>thickness</t>
  </si>
  <si>
    <t>Volume</t>
  </si>
  <si>
    <t>D 2302 MR 127 to Torra Bay</t>
  </si>
  <si>
    <t>GRU</t>
  </si>
  <si>
    <t>Fill</t>
  </si>
  <si>
    <t>Spot-graveling km 125 -137</t>
  </si>
  <si>
    <t>km 116.7 to 121.7 Brine</t>
  </si>
  <si>
    <t>km 136 to km 140.6 Fresh Water</t>
  </si>
  <si>
    <t>D2302</t>
  </si>
  <si>
    <t>Outjo District</t>
  </si>
  <si>
    <t>18 cu Tipper Truck</t>
  </si>
  <si>
    <t>200 km</t>
  </si>
  <si>
    <t>PROCURMENT No : W/ONB/RA-07/2026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</si>
</sst>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&quot;N$&quot;\ #,##0_);\(&quot;N$&quot;\ #,##0\)"/>
    <numFmt numFmtId="166" formatCode="[$€]\ #,##0.00_);\([$€]\ #,##0.00\)"/>
    <numFmt numFmtId="167" formatCode="#,##0.0"/>
    <numFmt numFmtId="168" formatCode="#,##0.000"/>
    <numFmt numFmtId="169" formatCode="#,##0.00000000_ ;\-#,##0.00000000\ "/>
  </numFmts>
  <fonts count="42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1"/>
      <name val="Arial Black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 Black"/>
      <family val="2"/>
    </font>
    <font>
      <i/>
      <sz val="10"/>
      <name val="Arial"/>
      <family val="2"/>
    </font>
    <font>
      <b/>
      <sz val="10"/>
      <name val="Arial Black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i/>
      <u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0">
    <xf numFmtId="0" fontId="0" fillId="0" borderId="0">
      <alignment vertical="top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3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1" applyNumberFormat="0" applyAlignment="0" applyProtection="0"/>
    <xf numFmtId="0" fontId="24" fillId="17" borderId="2" applyNumberFormat="0" applyAlignment="0" applyProtection="0"/>
    <xf numFmtId="3" fontId="35" fillId="0" borderId="0" applyFont="0" applyFill="0" applyBorder="0" applyAlignment="0" applyProtection="0"/>
    <xf numFmtId="167" fontId="18" fillId="0" borderId="3" applyProtection="0"/>
    <xf numFmtId="4" fontId="25" fillId="0" borderId="3" applyProtection="0"/>
    <xf numFmtId="168" fontId="18" fillId="0" borderId="3" applyProtection="0"/>
    <xf numFmtId="165" fontId="35" fillId="0" borderId="0" applyFont="0" applyFill="0" applyBorder="0" applyAlignment="0" applyProtection="0"/>
    <xf numFmtId="14" fontId="35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8" fillId="0" borderId="0" applyFon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2" fontId="35" fillId="0" borderId="0" applyFont="0" applyFill="0" applyBorder="0" applyAlignment="0" applyProtection="0"/>
    <xf numFmtId="0" fontId="27" fillId="6" borderId="0" applyNumberFormat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>
      <protection locked="0"/>
    </xf>
    <xf numFmtId="0" fontId="2" fillId="0" borderId="0" applyProtection="0"/>
    <xf numFmtId="0" fontId="29" fillId="7" borderId="1" applyNumberFormat="0" applyAlignment="0" applyProtection="0"/>
    <xf numFmtId="0" fontId="30" fillId="0" borderId="5" applyNumberFormat="0" applyFill="0" applyAlignment="0" applyProtection="0"/>
    <xf numFmtId="0" fontId="31" fillId="7" borderId="0" applyNumberFormat="0" applyBorder="0" applyAlignment="0" applyProtection="0"/>
    <xf numFmtId="0" fontId="25" fillId="4" borderId="6" applyNumberFormat="0" applyFont="0" applyAlignment="0" applyProtection="0"/>
    <xf numFmtId="0" fontId="34" fillId="0" borderId="7"/>
    <xf numFmtId="0" fontId="32" fillId="16" borderId="8" applyNumberFormat="0" applyAlignment="0" applyProtection="0"/>
    <xf numFmtId="0" fontId="19" fillId="0" borderId="0"/>
    <xf numFmtId="0" fontId="33" fillId="0" borderId="0" applyNumberForma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64" fontId="36" fillId="0" borderId="0" applyFont="0" applyFill="0" applyBorder="0" applyAlignment="0" applyProtection="0"/>
    <xf numFmtId="0" fontId="10" fillId="0" borderId="0">
      <alignment vertical="top"/>
    </xf>
    <xf numFmtId="9" fontId="3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</cellStyleXfs>
  <cellXfs count="372">
    <xf numFmtId="0" fontId="0" fillId="0" borderId="0" xfId="0" applyAlignment="1"/>
    <xf numFmtId="4" fontId="0" fillId="0" borderId="0" xfId="0" applyNumberFormat="1" applyAlignment="1">
      <alignment horizontal="centerContinuous"/>
    </xf>
    <xf numFmtId="4" fontId="0" fillId="0" borderId="0" xfId="0" applyNumberFormat="1" applyAlignment="1"/>
    <xf numFmtId="39" fontId="11" fillId="18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/>
    </xf>
    <xf numFmtId="0" fontId="6" fillId="18" borderId="13" xfId="0" applyFont="1" applyFill="1" applyBorder="1" applyAlignment="1">
      <alignment horizontal="center" vertical="center" wrapText="1"/>
    </xf>
    <xf numFmtId="0" fontId="11" fillId="18" borderId="13" xfId="0" applyFont="1" applyFill="1" applyBorder="1" applyAlignment="1">
      <alignment horizontal="center" vertical="center" wrapText="1"/>
    </xf>
    <xf numFmtId="39" fontId="11" fillId="18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18" borderId="16" xfId="0" applyFont="1" applyFill="1" applyBorder="1" applyAlignment="1">
      <alignment horizontal="center" vertical="center" wrapText="1"/>
    </xf>
    <xf numFmtId="39" fontId="10" fillId="0" borderId="15" xfId="0" applyNumberFormat="1" applyFont="1" applyBorder="1" applyAlignment="1">
      <alignment horizontal="center" vertical="center"/>
    </xf>
    <xf numFmtId="0" fontId="8" fillId="0" borderId="0" xfId="0" applyFont="1" applyAlignment="1"/>
    <xf numFmtId="39" fontId="10" fillId="0" borderId="0" xfId="0" applyNumberFormat="1" applyFont="1" applyAlignment="1">
      <alignment horizontal="center"/>
    </xf>
    <xf numFmtId="3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18" borderId="18" xfId="0" applyFont="1" applyFill="1" applyBorder="1" applyAlignment="1">
      <alignment horizontal="center" vertical="center" wrapText="1"/>
    </xf>
    <xf numFmtId="0" fontId="6" fillId="18" borderId="19" xfId="0" applyFont="1" applyFill="1" applyBorder="1" applyAlignment="1">
      <alignment horizontal="center" vertical="center" wrapText="1"/>
    </xf>
    <xf numFmtId="4" fontId="6" fillId="18" borderId="19" xfId="0" applyNumberFormat="1" applyFont="1" applyFill="1" applyBorder="1" applyAlignment="1">
      <alignment horizontal="center" vertical="center" wrapText="1"/>
    </xf>
    <xf numFmtId="4" fontId="6" fillId="18" borderId="20" xfId="0" applyNumberFormat="1" applyFont="1" applyFill="1" applyBorder="1" applyAlignment="1">
      <alignment horizontal="center" vertical="center" wrapText="1"/>
    </xf>
    <xf numFmtId="0" fontId="6" fillId="18" borderId="21" xfId="0" applyFont="1" applyFill="1" applyBorder="1" applyAlignment="1">
      <alignment horizontal="center" vertical="center" wrapText="1"/>
    </xf>
    <xf numFmtId="0" fontId="6" fillId="18" borderId="22" xfId="0" applyFont="1" applyFill="1" applyBorder="1" applyAlignment="1">
      <alignment horizontal="center" vertical="center" wrapText="1"/>
    </xf>
    <xf numFmtId="4" fontId="6" fillId="18" borderId="22" xfId="0" applyNumberFormat="1" applyFont="1" applyFill="1" applyBorder="1" applyAlignment="1">
      <alignment horizontal="center" vertical="center" wrapText="1"/>
    </xf>
    <xf numFmtId="4" fontId="6" fillId="18" borderId="23" xfId="0" applyNumberFormat="1" applyFont="1" applyFill="1" applyBorder="1" applyAlignment="1">
      <alignment horizontal="center" vertical="center" wrapText="1"/>
    </xf>
    <xf numFmtId="4" fontId="0" fillId="0" borderId="17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0" fontId="11" fillId="18" borderId="13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/>
    </xf>
    <xf numFmtId="4" fontId="10" fillId="0" borderId="25" xfId="0" applyNumberFormat="1" applyFont="1" applyBorder="1" applyAlignment="1">
      <alignment horizontal="right" vertical="center"/>
    </xf>
    <xf numFmtId="3" fontId="0" fillId="0" borderId="0" xfId="0" applyNumberFormat="1" applyAlignment="1"/>
    <xf numFmtId="4" fontId="11" fillId="0" borderId="19" xfId="0" applyNumberFormat="1" applyFont="1" applyBorder="1" applyAlignment="1">
      <alignment horizontal="center"/>
    </xf>
    <xf numFmtId="3" fontId="6" fillId="18" borderId="26" xfId="0" applyNumberFormat="1" applyFont="1" applyFill="1" applyBorder="1" applyAlignment="1">
      <alignment horizontal="center" vertical="center" wrapText="1"/>
    </xf>
    <xf numFmtId="166" fontId="0" fillId="0" borderId="0" xfId="35" applyFont="1" applyAlignment="1"/>
    <xf numFmtId="4" fontId="6" fillId="0" borderId="26" xfId="0" applyNumberFormat="1" applyFont="1" applyBorder="1" applyAlignment="1">
      <alignment horizontal="right" vertical="center"/>
    </xf>
    <xf numFmtId="0" fontId="0" fillId="0" borderId="0" xfId="0" applyFill="1" applyAlignment="1"/>
    <xf numFmtId="0" fontId="10" fillId="0" borderId="0" xfId="0" applyFont="1" applyFill="1" applyAlignment="1"/>
    <xf numFmtId="2" fontId="0" fillId="0" borderId="0" xfId="0" applyNumberFormat="1" applyFill="1" applyAlignment="1"/>
    <xf numFmtId="39" fontId="0" fillId="0" borderId="0" xfId="0" applyNumberFormat="1" applyAlignment="1"/>
    <xf numFmtId="39" fontId="0" fillId="0" borderId="0" xfId="0" applyNumberFormat="1" applyFill="1" applyAlignment="1"/>
    <xf numFmtId="0" fontId="0" fillId="0" borderId="11" xfId="0" applyBorder="1" applyAlignment="1"/>
    <xf numFmtId="0" fontId="0" fillId="0" borderId="15" xfId="0" applyBorder="1" applyAlignment="1"/>
    <xf numFmtId="4" fontId="0" fillId="0" borderId="15" xfId="0" applyNumberFormat="1" applyBorder="1" applyAlignment="1"/>
    <xf numFmtId="4" fontId="0" fillId="0" borderId="44" xfId="0" applyNumberFormat="1" applyBorder="1" applyAlignment="1"/>
    <xf numFmtId="0" fontId="10" fillId="0" borderId="27" xfId="0" applyNumberFormat="1" applyFont="1" applyFill="1" applyBorder="1" applyAlignment="1">
      <alignment horizontal="center" vertical="center"/>
    </xf>
    <xf numFmtId="39" fontId="14" fillId="0" borderId="24" xfId="0" applyNumberFormat="1" applyFont="1" applyFill="1" applyBorder="1" applyAlignment="1">
      <alignment horizontal="center" vertical="center"/>
    </xf>
    <xf numFmtId="39" fontId="14" fillId="0" borderId="29" xfId="0" applyNumberFormat="1" applyFont="1" applyFill="1" applyBorder="1" applyAlignment="1">
      <alignment horizontal="center" vertical="center"/>
    </xf>
    <xf numFmtId="0" fontId="10" fillId="0" borderId="28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56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39" fontId="10" fillId="0" borderId="9" xfId="0" applyNumberFormat="1" applyFont="1" applyBorder="1" applyAlignment="1">
      <alignment horizontal="center" vertical="center"/>
    </xf>
    <xf numFmtId="39" fontId="10" fillId="0" borderId="12" xfId="0" applyNumberFormat="1" applyFont="1" applyBorder="1" applyAlignment="1">
      <alignment horizontal="righ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39" fontId="10" fillId="0" borderId="9" xfId="0" applyNumberFormat="1" applyFont="1" applyFill="1" applyBorder="1" applyAlignment="1">
      <alignment horizontal="center" vertical="center"/>
    </xf>
    <xf numFmtId="39" fontId="10" fillId="0" borderId="12" xfId="0" applyNumberFormat="1" applyFont="1" applyFill="1" applyBorder="1" applyAlignment="1">
      <alignment horizontal="right" vertical="center"/>
    </xf>
    <xf numFmtId="0" fontId="0" fillId="0" borderId="14" xfId="0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5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 applyAlignment="1">
      <alignment horizontal="left" vertical="center"/>
    </xf>
    <xf numFmtId="0" fontId="0" fillId="0" borderId="59" xfId="0" applyFill="1" applyBorder="1" applyAlignment="1">
      <alignment horizontal="left" vertical="center"/>
    </xf>
    <xf numFmtId="0" fontId="10" fillId="0" borderId="32" xfId="0" applyFont="1" applyFill="1" applyBorder="1" applyAlignment="1">
      <alignment horizontal="center" vertical="center"/>
    </xf>
    <xf numFmtId="3" fontId="10" fillId="0" borderId="32" xfId="0" applyNumberFormat="1" applyFont="1" applyFill="1" applyBorder="1" applyAlignment="1">
      <alignment horizontal="center" vertical="center"/>
    </xf>
    <xf numFmtId="39" fontId="10" fillId="0" borderId="32" xfId="0" applyNumberFormat="1" applyFont="1" applyFill="1" applyBorder="1" applyAlignment="1">
      <alignment horizontal="center" vertical="center"/>
    </xf>
    <xf numFmtId="39" fontId="10" fillId="0" borderId="42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3" fontId="10" fillId="0" borderId="9" xfId="0" applyNumberFormat="1" applyFont="1" applyBorder="1" applyAlignment="1">
      <alignment horizontal="center" vertical="center"/>
    </xf>
    <xf numFmtId="39" fontId="10" fillId="0" borderId="17" xfId="0" applyNumberFormat="1" applyFont="1" applyBorder="1" applyAlignment="1">
      <alignment horizontal="right" vertical="center"/>
    </xf>
    <xf numFmtId="2" fontId="0" fillId="0" borderId="14" xfId="0" applyNumberFormat="1" applyFill="1" applyBorder="1" applyAlignment="1">
      <alignment horizontal="left" vertical="center"/>
    </xf>
    <xf numFmtId="49" fontId="0" fillId="0" borderId="14" xfId="0" applyNumberFormat="1" applyFill="1" applyBorder="1" applyAlignment="1">
      <alignment horizontal="left" vertical="center"/>
    </xf>
    <xf numFmtId="0" fontId="0" fillId="0" borderId="56" xfId="0" applyFill="1" applyBorder="1" applyAlignment="1">
      <alignment vertical="center"/>
    </xf>
    <xf numFmtId="2" fontId="10" fillId="0" borderId="14" xfId="0" applyNumberFormat="1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5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10" fillId="0" borderId="56" xfId="0" applyFont="1" applyFill="1" applyBorder="1" applyAlignment="1">
      <alignment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6" fillId="18" borderId="13" xfId="0" applyFont="1" applyFill="1" applyBorder="1" applyAlignment="1">
      <alignment vertical="center"/>
    </xf>
    <xf numFmtId="2" fontId="0" fillId="0" borderId="14" xfId="0" applyNumberForma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0" xfId="0" applyAlignment="1">
      <alignment vertical="center"/>
    </xf>
    <xf numFmtId="164" fontId="10" fillId="0" borderId="9" xfId="55" applyFont="1" applyBorder="1" applyAlignment="1">
      <alignment horizontal="center" vertical="center"/>
    </xf>
    <xf numFmtId="164" fontId="10" fillId="0" borderId="12" xfId="55" applyFont="1" applyBorder="1" applyAlignment="1">
      <alignment horizontal="right" vertical="center"/>
    </xf>
    <xf numFmtId="164" fontId="10" fillId="0" borderId="9" xfId="55" applyFont="1" applyFill="1" applyBorder="1" applyAlignment="1">
      <alignment horizontal="center" vertical="center"/>
    </xf>
    <xf numFmtId="164" fontId="10" fillId="0" borderId="12" xfId="55" applyFont="1" applyFill="1" applyBorder="1" applyAlignment="1">
      <alignment horizontal="right" vertical="center"/>
    </xf>
    <xf numFmtId="164" fontId="10" fillId="0" borderId="32" xfId="55" applyFont="1" applyFill="1" applyBorder="1" applyAlignment="1">
      <alignment horizontal="center" vertical="center"/>
    </xf>
    <xf numFmtId="164" fontId="10" fillId="0" borderId="17" xfId="55" applyFont="1" applyBorder="1" applyAlignment="1">
      <alignment horizontal="right" vertical="center"/>
    </xf>
    <xf numFmtId="49" fontId="0" fillId="0" borderId="56" xfId="0" applyNumberFormat="1" applyFill="1" applyBorder="1" applyAlignment="1">
      <alignment vertical="center"/>
    </xf>
    <xf numFmtId="49" fontId="0" fillId="0" borderId="56" xfId="0" applyNumberForma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4" fontId="0" fillId="0" borderId="34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/>
    </xf>
    <xf numFmtId="4" fontId="0" fillId="0" borderId="19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6" fillId="0" borderId="61" xfId="0" applyFont="1" applyBorder="1" applyAlignment="1">
      <alignment vertical="center"/>
    </xf>
    <xf numFmtId="0" fontId="10" fillId="0" borderId="63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164" fontId="0" fillId="0" borderId="20" xfId="55" applyFont="1" applyBorder="1" applyAlignment="1">
      <alignment horizontal="right" vertical="center"/>
    </xf>
    <xf numFmtId="0" fontId="10" fillId="0" borderId="4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" fontId="0" fillId="0" borderId="35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70" xfId="0" applyNumberFormat="1" applyFill="1" applyBorder="1" applyAlignment="1">
      <alignment horizontal="right" vertical="center"/>
    </xf>
    <xf numFmtId="49" fontId="10" fillId="0" borderId="56" xfId="55" applyNumberFormat="1" applyFont="1" applyFill="1" applyBorder="1" applyAlignment="1">
      <alignment horizontal="left" vertical="center"/>
    </xf>
    <xf numFmtId="0" fontId="10" fillId="0" borderId="58" xfId="0" applyFont="1" applyFill="1" applyBorder="1" applyAlignment="1">
      <alignment horizontal="left" vertical="center"/>
    </xf>
    <xf numFmtId="9" fontId="0" fillId="0" borderId="0" xfId="57" applyFont="1" applyAlignment="1"/>
    <xf numFmtId="0" fontId="4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6" fillId="0" borderId="49" xfId="0" applyFont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0" xfId="0" applyNumberFormat="1" applyFont="1" applyBorder="1" applyAlignment="1">
      <alignment horizontal="center" vertical="center"/>
    </xf>
    <xf numFmtId="39" fontId="10" fillId="0" borderId="50" xfId="0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164" fontId="10" fillId="0" borderId="22" xfId="55" applyFont="1" applyFill="1" applyBorder="1" applyAlignment="1">
      <alignment horizontal="center" vertical="center"/>
    </xf>
    <xf numFmtId="164" fontId="10" fillId="0" borderId="23" xfId="55" applyFont="1" applyBorder="1" applyAlignment="1">
      <alignment horizontal="right" vertical="center"/>
    </xf>
    <xf numFmtId="0" fontId="0" fillId="0" borderId="71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10" fillId="0" borderId="57" xfId="0" applyFont="1" applyFill="1" applyBorder="1" applyAlignment="1">
      <alignment horizontal="left" vertical="center"/>
    </xf>
    <xf numFmtId="39" fontId="10" fillId="0" borderId="33" xfId="0" applyNumberFormat="1" applyFont="1" applyBorder="1" applyAlignment="1">
      <alignment horizontal="right" vertical="center"/>
    </xf>
    <xf numFmtId="0" fontId="37" fillId="18" borderId="13" xfId="0" applyNumberFormat="1" applyFont="1" applyFill="1" applyBorder="1" applyAlignment="1">
      <alignment horizontal="center" vertical="center" wrapText="1"/>
    </xf>
    <xf numFmtId="164" fontId="38" fillId="0" borderId="12" xfId="55" applyFont="1" applyBorder="1" applyAlignment="1">
      <alignment horizontal="right" vertical="center"/>
    </xf>
    <xf numFmtId="164" fontId="38" fillId="0" borderId="12" xfId="55" applyFont="1" applyFill="1" applyBorder="1" applyAlignment="1">
      <alignment horizontal="right" vertical="center"/>
    </xf>
    <xf numFmtId="164" fontId="38" fillId="0" borderId="17" xfId="55" applyFont="1" applyBorder="1" applyAlignment="1">
      <alignment horizontal="right" vertical="center"/>
    </xf>
    <xf numFmtId="4" fontId="38" fillId="0" borderId="22" xfId="0" applyNumberFormat="1" applyFont="1" applyFill="1" applyBorder="1" applyAlignment="1">
      <alignment horizontal="center" vertical="center"/>
    </xf>
    <xf numFmtId="4" fontId="0" fillId="0" borderId="72" xfId="0" applyNumberFormat="1" applyBorder="1" applyAlignment="1">
      <alignment horizontal="right" vertical="center"/>
    </xf>
    <xf numFmtId="4" fontId="0" fillId="0" borderId="73" xfId="0" applyNumberFormat="1" applyFill="1" applyBorder="1" applyAlignment="1">
      <alignment horizontal="right" vertical="center"/>
    </xf>
    <xf numFmtId="39" fontId="11" fillId="18" borderId="10" xfId="0" applyNumberFormat="1" applyFont="1" applyFill="1" applyBorder="1" applyAlignment="1">
      <alignment horizontal="center" vertical="center" wrapText="1"/>
    </xf>
    <xf numFmtId="164" fontId="39" fillId="0" borderId="9" xfId="55" applyFont="1" applyFill="1" applyBorder="1" applyAlignment="1">
      <alignment horizontal="center" vertical="center"/>
    </xf>
    <xf numFmtId="167" fontId="10" fillId="0" borderId="9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164" fontId="0" fillId="0" borderId="60" xfId="0" applyNumberFormat="1" applyFill="1" applyBorder="1" applyAlignment="1">
      <alignment vertical="center"/>
    </xf>
    <xf numFmtId="164" fontId="0" fillId="0" borderId="23" xfId="0" applyNumberFormat="1" applyFill="1" applyBorder="1" applyAlignment="1">
      <alignment vertical="center"/>
    </xf>
    <xf numFmtId="164" fontId="10" fillId="0" borderId="74" xfId="55" applyFont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center" vertical="center"/>
    </xf>
    <xf numFmtId="164" fontId="10" fillId="0" borderId="75" xfId="55" applyFont="1" applyBorder="1" applyAlignment="1">
      <alignment horizontal="right" vertical="center"/>
    </xf>
    <xf numFmtId="0" fontId="0" fillId="0" borderId="67" xfId="0" applyBorder="1" applyAlignment="1">
      <alignment horizontal="left" vertical="center" indent="1"/>
    </xf>
    <xf numFmtId="0" fontId="0" fillId="0" borderId="69" xfId="0" applyBorder="1" applyAlignment="1">
      <alignment horizontal="left" vertical="center" indent="1"/>
    </xf>
    <xf numFmtId="0" fontId="10" fillId="0" borderId="39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/>
    </xf>
    <xf numFmtId="0" fontId="0" fillId="0" borderId="65" xfId="0" applyBorder="1" applyAlignment="1">
      <alignment horizontal="left" vertical="center" indent="1"/>
    </xf>
    <xf numFmtId="4" fontId="10" fillId="0" borderId="9" xfId="0" applyNumberFormat="1" applyFont="1" applyFill="1" applyBorder="1" applyAlignment="1">
      <alignment horizontal="right" vertical="center"/>
    </xf>
    <xf numFmtId="164" fontId="10" fillId="0" borderId="17" xfId="55" applyFont="1" applyFill="1" applyBorder="1" applyAlignment="1">
      <alignment horizontal="right" vertical="center"/>
    </xf>
    <xf numFmtId="164" fontId="10" fillId="0" borderId="37" xfId="0" applyNumberFormat="1" applyFont="1" applyFill="1" applyBorder="1" applyAlignment="1">
      <alignment vertical="center"/>
    </xf>
    <xf numFmtId="164" fontId="10" fillId="0" borderId="38" xfId="0" applyNumberFormat="1" applyFont="1" applyFill="1" applyBorder="1" applyAlignment="1">
      <alignment vertical="center"/>
    </xf>
    <xf numFmtId="4" fontId="10" fillId="0" borderId="61" xfId="0" applyNumberFormat="1" applyFont="1" applyBorder="1" applyAlignment="1">
      <alignment horizontal="right" vertical="center"/>
    </xf>
    <xf numFmtId="164" fontId="10" fillId="0" borderId="62" xfId="55" applyFont="1" applyBorder="1" applyAlignment="1">
      <alignment horizontal="right" vertical="center"/>
    </xf>
    <xf numFmtId="4" fontId="10" fillId="0" borderId="63" xfId="0" applyNumberFormat="1" applyFont="1" applyFill="1" applyBorder="1" applyAlignment="1">
      <alignment horizontal="right" vertical="center"/>
    </xf>
    <xf numFmtId="164" fontId="10" fillId="0" borderId="62" xfId="0" applyNumberFormat="1" applyFont="1" applyFill="1" applyBorder="1" applyAlignment="1">
      <alignment vertical="center"/>
    </xf>
    <xf numFmtId="0" fontId="10" fillId="0" borderId="50" xfId="0" applyFont="1" applyBorder="1" applyAlignment="1">
      <alignment horizontal="center" vertical="center" wrapText="1"/>
    </xf>
    <xf numFmtId="164" fontId="10" fillId="0" borderId="60" xfId="0" applyNumberFormat="1" applyFont="1" applyFill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Alignment="1"/>
    <xf numFmtId="17" fontId="0" fillId="0" borderId="0" xfId="0" applyNumberFormat="1" applyAlignment="1"/>
    <xf numFmtId="0" fontId="10" fillId="0" borderId="0" xfId="0" applyFont="1" applyAlignment="1"/>
    <xf numFmtId="169" fontId="0" fillId="0" borderId="0" xfId="0" applyNumberFormat="1" applyAlignment="1"/>
    <xf numFmtId="164" fontId="0" fillId="0" borderId="0" xfId="55" applyFont="1" applyAlignment="1"/>
    <xf numFmtId="164" fontId="10" fillId="0" borderId="0" xfId="55" applyFont="1" applyAlignment="1"/>
    <xf numFmtId="9" fontId="0" fillId="0" borderId="0" xfId="0" applyNumberFormat="1" applyAlignment="1"/>
    <xf numFmtId="164" fontId="0" fillId="0" borderId="0" xfId="0" applyNumberFormat="1" applyAlignment="1"/>
    <xf numFmtId="43" fontId="0" fillId="0" borderId="0" xfId="0" applyNumberFormat="1" applyAlignment="1"/>
    <xf numFmtId="0" fontId="0" fillId="0" borderId="43" xfId="0" applyBorder="1" applyAlignment="1"/>
    <xf numFmtId="0" fontId="0" fillId="0" borderId="0" xfId="0" applyBorder="1" applyAlignment="1"/>
    <xf numFmtId="4" fontId="0" fillId="0" borderId="0" xfId="0" applyNumberFormat="1" applyBorder="1" applyAlignment="1"/>
    <xf numFmtId="3" fontId="0" fillId="0" borderId="12" xfId="0" applyNumberFormat="1" applyBorder="1" applyAlignment="1"/>
    <xf numFmtId="0" fontId="4" fillId="0" borderId="76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39" fontId="12" fillId="0" borderId="77" xfId="0" applyNumberFormat="1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center"/>
    </xf>
    <xf numFmtId="39" fontId="12" fillId="0" borderId="79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top"/>
    </xf>
    <xf numFmtId="39" fontId="10" fillId="0" borderId="0" xfId="0" applyNumberFormat="1" applyFont="1" applyFill="1" applyBorder="1" applyAlignment="1">
      <alignment horizontal="center" vertical="top"/>
    </xf>
    <xf numFmtId="39" fontId="10" fillId="0" borderId="12" xfId="0" applyNumberFormat="1" applyFont="1" applyBorder="1" applyAlignment="1">
      <alignment horizontal="right" vertical="top"/>
    </xf>
    <xf numFmtId="3" fontId="41" fillId="0" borderId="9" xfId="0" applyNumberFormat="1" applyFont="1" applyFill="1" applyBorder="1" applyAlignment="1">
      <alignment horizontal="center" vertical="center"/>
    </xf>
    <xf numFmtId="0" fontId="5" fillId="19" borderId="45" xfId="0" applyFont="1" applyFill="1" applyBorder="1" applyAlignment="1">
      <alignment vertical="center"/>
    </xf>
    <xf numFmtId="0" fontId="10" fillId="0" borderId="0" xfId="56" applyAlignment="1"/>
    <xf numFmtId="0" fontId="4" fillId="0" borderId="76" xfId="56" applyFont="1" applyBorder="1" applyAlignment="1">
      <alignment vertical="center"/>
    </xf>
    <xf numFmtId="0" fontId="4" fillId="0" borderId="24" xfId="56" applyFont="1" applyBorder="1" applyAlignment="1">
      <alignment vertical="center"/>
    </xf>
    <xf numFmtId="0" fontId="5" fillId="0" borderId="24" xfId="56" applyFont="1" applyBorder="1" applyAlignment="1">
      <alignment vertical="center"/>
    </xf>
    <xf numFmtId="0" fontId="5" fillId="0" borderId="45" xfId="56" applyFont="1" applyBorder="1" applyAlignment="1">
      <alignment vertical="center"/>
    </xf>
    <xf numFmtId="0" fontId="10" fillId="0" borderId="0" xfId="56" applyAlignment="1">
      <alignment horizontal="center"/>
    </xf>
    <xf numFmtId="0" fontId="10" fillId="0" borderId="27" xfId="56" applyBorder="1" applyAlignment="1">
      <alignment horizontal="center" vertical="center"/>
    </xf>
    <xf numFmtId="39" fontId="4" fillId="0" borderId="24" xfId="56" applyNumberFormat="1" applyFont="1" applyBorder="1" applyAlignment="1">
      <alignment horizontal="center" vertical="center"/>
    </xf>
    <xf numFmtId="39" fontId="8" fillId="0" borderId="77" xfId="56" applyNumberFormat="1" applyFont="1" applyBorder="1" applyAlignment="1">
      <alignment horizontal="center" vertical="center"/>
    </xf>
    <xf numFmtId="0" fontId="4" fillId="0" borderId="78" xfId="56" applyFont="1" applyBorder="1" applyAlignment="1">
      <alignment horizontal="left" vertical="center"/>
    </xf>
    <xf numFmtId="0" fontId="4" fillId="0" borderId="29" xfId="56" applyFont="1" applyBorder="1" applyAlignment="1">
      <alignment vertical="center"/>
    </xf>
    <xf numFmtId="0" fontId="4" fillId="0" borderId="47" xfId="56" applyFont="1" applyBorder="1" applyAlignment="1">
      <alignment vertical="center"/>
    </xf>
    <xf numFmtId="0" fontId="10" fillId="0" borderId="28" xfId="56" applyBorder="1" applyAlignment="1">
      <alignment horizontal="center" vertical="center"/>
    </xf>
    <xf numFmtId="39" fontId="4" fillId="0" borderId="29" xfId="56" applyNumberFormat="1" applyFont="1" applyBorder="1" applyAlignment="1">
      <alignment horizontal="center" vertical="center"/>
    </xf>
    <xf numFmtId="39" fontId="8" fillId="0" borderId="79" xfId="56" applyNumberFormat="1" applyFont="1" applyBorder="1" applyAlignment="1">
      <alignment horizontal="center" vertical="center"/>
    </xf>
    <xf numFmtId="0" fontId="6" fillId="0" borderId="43" xfId="56" applyFont="1" applyBorder="1" applyAlignment="1">
      <alignment vertical="center"/>
    </xf>
    <xf numFmtId="0" fontId="6" fillId="0" borderId="0" xfId="56" applyFont="1" applyAlignment="1">
      <alignment vertical="center"/>
    </xf>
    <xf numFmtId="0" fontId="13" fillId="0" borderId="0" xfId="56" applyFont="1" applyAlignment="1">
      <alignment vertical="center"/>
    </xf>
    <xf numFmtId="0" fontId="10" fillId="0" borderId="0" xfId="56" applyAlignment="1">
      <alignment horizontal="center" vertical="top"/>
    </xf>
    <xf numFmtId="39" fontId="10" fillId="0" borderId="0" xfId="56" applyNumberFormat="1" applyAlignment="1">
      <alignment horizontal="center" vertical="top"/>
    </xf>
    <xf numFmtId="39" fontId="10" fillId="0" borderId="12" xfId="56" applyNumberFormat="1" applyBorder="1" applyAlignment="1">
      <alignment horizontal="right" vertical="top"/>
    </xf>
    <xf numFmtId="0" fontId="6" fillId="18" borderId="16" xfId="56" applyFont="1" applyFill="1" applyBorder="1" applyAlignment="1">
      <alignment horizontal="center" vertical="center" wrapText="1"/>
    </xf>
    <xf numFmtId="0" fontId="6" fillId="18" borderId="13" xfId="56" applyFont="1" applyFill="1" applyBorder="1" applyAlignment="1">
      <alignment horizontal="center" vertical="center" wrapText="1"/>
    </xf>
    <xf numFmtId="0" fontId="6" fillId="18" borderId="13" xfId="56" applyFont="1" applyFill="1" applyBorder="1" applyAlignment="1">
      <alignment vertical="center"/>
    </xf>
    <xf numFmtId="39" fontId="6" fillId="18" borderId="13" xfId="56" applyNumberFormat="1" applyFont="1" applyFill="1" applyBorder="1" applyAlignment="1">
      <alignment horizontal="center" vertical="center" wrapText="1"/>
    </xf>
    <xf numFmtId="39" fontId="6" fillId="18" borderId="10" xfId="56" applyNumberFormat="1" applyFont="1" applyFill="1" applyBorder="1" applyAlignment="1">
      <alignment horizontal="center" vertical="center" wrapText="1"/>
    </xf>
    <xf numFmtId="39" fontId="10" fillId="0" borderId="0" xfId="56" applyNumberFormat="1" applyAlignment="1"/>
    <xf numFmtId="0" fontId="6" fillId="0" borderId="14" xfId="56" applyFont="1" applyBorder="1" applyAlignment="1">
      <alignment horizontal="left" vertical="center"/>
    </xf>
    <xf numFmtId="0" fontId="6" fillId="0" borderId="9" xfId="56" applyFont="1" applyBorder="1" applyAlignment="1">
      <alignment horizontal="left" vertical="center"/>
    </xf>
    <xf numFmtId="0" fontId="6" fillId="0" borderId="56" xfId="56" applyFont="1" applyBorder="1" applyAlignment="1">
      <alignment horizontal="left" vertical="center"/>
    </xf>
    <xf numFmtId="0" fontId="6" fillId="0" borderId="0" xfId="56" applyFont="1" applyAlignment="1">
      <alignment horizontal="left" vertical="center"/>
    </xf>
    <xf numFmtId="0" fontId="6" fillId="0" borderId="30" xfId="56" applyFont="1" applyBorder="1" applyAlignment="1">
      <alignment horizontal="left" vertical="center"/>
    </xf>
    <xf numFmtId="0" fontId="10" fillId="0" borderId="9" xfId="56" applyBorder="1" applyAlignment="1">
      <alignment horizontal="center" vertical="center"/>
    </xf>
    <xf numFmtId="164" fontId="10" fillId="0" borderId="9" xfId="58" applyFont="1" applyBorder="1" applyAlignment="1">
      <alignment horizontal="center" vertical="center"/>
    </xf>
    <xf numFmtId="164" fontId="10" fillId="0" borderId="12" xfId="58" applyFont="1" applyBorder="1" applyAlignment="1">
      <alignment horizontal="right" vertical="center"/>
    </xf>
    <xf numFmtId="0" fontId="10" fillId="0" borderId="14" xfId="56" applyBorder="1" applyAlignment="1">
      <alignment horizontal="left" vertical="center"/>
    </xf>
    <xf numFmtId="0" fontId="10" fillId="0" borderId="9" xfId="56" applyBorder="1" applyAlignment="1">
      <alignment horizontal="left" vertical="center"/>
    </xf>
    <xf numFmtId="0" fontId="10" fillId="0" borderId="56" xfId="56" applyBorder="1" applyAlignment="1">
      <alignment horizontal="left" vertical="center"/>
    </xf>
    <xf numFmtId="0" fontId="10" fillId="0" borderId="0" xfId="56" applyAlignment="1">
      <alignment horizontal="left" vertical="center"/>
    </xf>
    <xf numFmtId="0" fontId="10" fillId="0" borderId="30" xfId="56" applyBorder="1" applyAlignment="1">
      <alignment horizontal="left" vertical="center"/>
    </xf>
    <xf numFmtId="3" fontId="10" fillId="0" borderId="9" xfId="56" applyNumberFormat="1" applyBorder="1" applyAlignment="1">
      <alignment horizontal="center" vertical="center"/>
    </xf>
    <xf numFmtId="164" fontId="10" fillId="0" borderId="9" xfId="58" applyFont="1" applyFill="1" applyBorder="1" applyAlignment="1">
      <alignment horizontal="center" vertical="center"/>
    </xf>
    <xf numFmtId="164" fontId="10" fillId="0" borderId="17" xfId="58" applyFont="1" applyBorder="1" applyAlignment="1">
      <alignment horizontal="right" vertical="center"/>
    </xf>
    <xf numFmtId="2" fontId="10" fillId="0" borderId="0" xfId="56" applyNumberFormat="1" applyAlignment="1"/>
    <xf numFmtId="2" fontId="10" fillId="0" borderId="14" xfId="56" applyNumberFormat="1" applyBorder="1" applyAlignment="1">
      <alignment horizontal="left" vertical="center"/>
    </xf>
    <xf numFmtId="49" fontId="10" fillId="0" borderId="14" xfId="56" applyNumberFormat="1" applyBorder="1" applyAlignment="1">
      <alignment horizontal="left" vertical="center"/>
    </xf>
    <xf numFmtId="49" fontId="10" fillId="0" borderId="56" xfId="56" applyNumberFormat="1" applyBorder="1" applyAlignment="1">
      <alignment horizontal="left" vertical="center"/>
    </xf>
    <xf numFmtId="0" fontId="10" fillId="0" borderId="0" xfId="56" applyAlignment="1">
      <alignment vertical="center"/>
    </xf>
    <xf numFmtId="0" fontId="10" fillId="0" borderId="30" xfId="56" applyBorder="1" applyAlignment="1">
      <alignment vertical="center"/>
    </xf>
    <xf numFmtId="167" fontId="10" fillId="0" borderId="9" xfId="56" applyNumberFormat="1" applyBorder="1" applyAlignment="1">
      <alignment horizontal="center" vertical="center"/>
    </xf>
    <xf numFmtId="4" fontId="10" fillId="0" borderId="9" xfId="56" applyNumberFormat="1" applyBorder="1" applyAlignment="1">
      <alignment horizontal="center" vertical="center"/>
    </xf>
    <xf numFmtId="49" fontId="10" fillId="0" borderId="56" xfId="56" applyNumberFormat="1" applyBorder="1" applyAlignment="1">
      <alignment vertical="center"/>
    </xf>
    <xf numFmtId="4" fontId="10" fillId="0" borderId="30" xfId="56" applyNumberFormat="1" applyBorder="1" applyAlignment="1">
      <alignment horizontal="center" vertical="center"/>
    </xf>
    <xf numFmtId="164" fontId="38" fillId="0" borderId="17" xfId="58" applyFont="1" applyBorder="1" applyAlignment="1">
      <alignment horizontal="right" vertical="center"/>
    </xf>
    <xf numFmtId="164" fontId="39" fillId="0" borderId="9" xfId="58" applyFont="1" applyFill="1" applyBorder="1" applyAlignment="1">
      <alignment horizontal="center" vertical="center"/>
    </xf>
    <xf numFmtId="0" fontId="10" fillId="0" borderId="21" xfId="56" applyBorder="1" applyAlignment="1">
      <alignment horizontal="left" vertical="center"/>
    </xf>
    <xf numFmtId="0" fontId="10" fillId="0" borderId="22" xfId="56" applyBorder="1" applyAlignment="1">
      <alignment horizontal="left" vertical="center"/>
    </xf>
    <xf numFmtId="0" fontId="10" fillId="0" borderId="71" xfId="56" applyBorder="1" applyAlignment="1">
      <alignment horizontal="left" vertical="center"/>
    </xf>
    <xf numFmtId="0" fontId="10" fillId="0" borderId="15" xfId="56" applyBorder="1" applyAlignment="1">
      <alignment horizontal="left" vertical="center"/>
    </xf>
    <xf numFmtId="0" fontId="10" fillId="0" borderId="40" xfId="56" applyBorder="1" applyAlignment="1">
      <alignment horizontal="left" vertical="center"/>
    </xf>
    <xf numFmtId="0" fontId="10" fillId="0" borderId="22" xfId="56" applyBorder="1" applyAlignment="1">
      <alignment horizontal="center" vertical="center"/>
    </xf>
    <xf numFmtId="164" fontId="10" fillId="0" borderId="22" xfId="58" applyFont="1" applyFill="1" applyBorder="1" applyAlignment="1">
      <alignment horizontal="center" vertical="center"/>
    </xf>
    <xf numFmtId="164" fontId="10" fillId="0" borderId="23" xfId="58" applyFont="1" applyBorder="1" applyAlignment="1">
      <alignment horizontal="right" vertical="center"/>
    </xf>
    <xf numFmtId="0" fontId="6" fillId="0" borderId="49" xfId="56" applyFont="1" applyBorder="1" applyAlignment="1">
      <alignment horizontal="left" vertical="center"/>
    </xf>
    <xf numFmtId="0" fontId="10" fillId="0" borderId="50" xfId="56" applyBorder="1" applyAlignment="1">
      <alignment horizontal="center" vertical="center"/>
    </xf>
    <xf numFmtId="39" fontId="10" fillId="0" borderId="50" xfId="56" applyNumberFormat="1" applyBorder="1" applyAlignment="1">
      <alignment horizontal="center" vertical="center"/>
    </xf>
    <xf numFmtId="164" fontId="10" fillId="0" borderId="75" xfId="58" applyFont="1" applyBorder="1" applyAlignment="1">
      <alignment horizontal="right" vertical="center"/>
    </xf>
    <xf numFmtId="39" fontId="10" fillId="0" borderId="0" xfId="56" applyNumberFormat="1" applyAlignment="1">
      <alignment horizontal="center"/>
    </xf>
    <xf numFmtId="39" fontId="10" fillId="0" borderId="0" xfId="56" applyNumberFormat="1" applyAlignment="1">
      <alignment horizontal="right"/>
    </xf>
    <xf numFmtId="0" fontId="10" fillId="0" borderId="0" xfId="59"/>
    <xf numFmtId="0" fontId="10" fillId="0" borderId="0" xfId="59" applyAlignment="1">
      <alignment horizontal="center"/>
    </xf>
    <xf numFmtId="4" fontId="10" fillId="0" borderId="0" xfId="59" applyNumberFormat="1"/>
    <xf numFmtId="3" fontId="10" fillId="0" borderId="0" xfId="59" applyNumberFormat="1"/>
    <xf numFmtId="0" fontId="10" fillId="20" borderId="0" xfId="59" applyFill="1"/>
    <xf numFmtId="0" fontId="10" fillId="21" borderId="0" xfId="59" applyFill="1"/>
    <xf numFmtId="4" fontId="10" fillId="0" borderId="0" xfId="59" applyNumberFormat="1" applyAlignment="1">
      <alignment horizontal="center"/>
    </xf>
    <xf numFmtId="0" fontId="10" fillId="19" borderId="0" xfId="59" applyFill="1"/>
    <xf numFmtId="0" fontId="10" fillId="22" borderId="0" xfId="59" applyFill="1"/>
    <xf numFmtId="0" fontId="10" fillId="0" borderId="9" xfId="0" applyFont="1" applyFill="1" applyBorder="1" applyAlignment="1">
      <alignment vertical="center"/>
    </xf>
    <xf numFmtId="164" fontId="0" fillId="0" borderId="0" xfId="55" applyFont="1" applyFill="1" applyAlignment="1">
      <alignment vertical="center"/>
    </xf>
    <xf numFmtId="0" fontId="10" fillId="0" borderId="0" xfId="56" applyBorder="1" applyAlignment="1">
      <alignment horizontal="left" vertical="center"/>
    </xf>
    <xf numFmtId="0" fontId="6" fillId="0" borderId="0" xfId="56" applyFont="1" applyBorder="1" applyAlignment="1">
      <alignment horizontal="left" vertical="center"/>
    </xf>
    <xf numFmtId="0" fontId="10" fillId="0" borderId="13" xfId="56" applyBorder="1" applyAlignment="1">
      <alignment horizontal="left" vertical="center"/>
    </xf>
    <xf numFmtId="0" fontId="10" fillId="0" borderId="80" xfId="56" applyBorder="1" applyAlignment="1">
      <alignment horizontal="left" vertical="center"/>
    </xf>
    <xf numFmtId="0" fontId="10" fillId="0" borderId="50" xfId="56" applyBorder="1" applyAlignment="1">
      <alignment horizontal="left" vertical="center"/>
    </xf>
    <xf numFmtId="0" fontId="10" fillId="0" borderId="53" xfId="56" applyBorder="1" applyAlignment="1">
      <alignment horizontal="left" vertical="center"/>
    </xf>
    <xf numFmtId="0" fontId="10" fillId="0" borderId="13" xfId="56" applyBorder="1" applyAlignment="1">
      <alignment horizontal="center" vertical="center"/>
    </xf>
    <xf numFmtId="4" fontId="10" fillId="0" borderId="13" xfId="56" applyNumberFormat="1" applyBorder="1" applyAlignment="1">
      <alignment horizontal="center" vertical="center"/>
    </xf>
    <xf numFmtId="164" fontId="10" fillId="0" borderId="13" xfId="58" applyFont="1" applyFill="1" applyBorder="1" applyAlignment="1">
      <alignment horizontal="center" vertical="center"/>
    </xf>
    <xf numFmtId="0" fontId="10" fillId="0" borderId="48" xfId="56" applyBorder="1" applyAlignment="1">
      <alignment wrapText="1"/>
    </xf>
    <xf numFmtId="0" fontId="10" fillId="0" borderId="51" xfId="56" applyBorder="1" applyAlignment="1">
      <alignment wrapText="1"/>
    </xf>
    <xf numFmtId="164" fontId="10" fillId="0" borderId="20" xfId="58" applyFont="1" applyBorder="1" applyAlignment="1">
      <alignment horizontal="right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30" xfId="0" applyFont="1" applyBorder="1" applyAlignment="1">
      <alignment horizontal="left" wrapText="1"/>
    </xf>
    <xf numFmtId="0" fontId="3" fillId="0" borderId="48" xfId="56" applyFont="1" applyBorder="1" applyAlignment="1">
      <alignment horizontal="center" vertical="center"/>
    </xf>
    <xf numFmtId="0" fontId="3" fillId="0" borderId="51" xfId="56" applyFont="1" applyBorder="1" applyAlignment="1">
      <alignment horizontal="center" vertical="center"/>
    </xf>
    <xf numFmtId="0" fontId="3" fillId="0" borderId="52" xfId="56" applyFont="1" applyBorder="1" applyAlignment="1">
      <alignment horizontal="center" vertical="center"/>
    </xf>
    <xf numFmtId="0" fontId="7" fillId="0" borderId="49" xfId="56" applyFont="1" applyBorder="1" applyAlignment="1">
      <alignment horizontal="center" vertical="center" wrapText="1"/>
    </xf>
    <xf numFmtId="0" fontId="7" fillId="0" borderId="50" xfId="56" applyFont="1" applyBorder="1" applyAlignment="1">
      <alignment horizontal="center" vertical="center" wrapText="1"/>
    </xf>
    <xf numFmtId="0" fontId="7" fillId="0" borderId="10" xfId="56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5" fillId="0" borderId="49" xfId="0" applyFont="1" applyBorder="1" applyAlignment="1">
      <alignment horizontal="left" vertical="center"/>
    </xf>
    <xf numFmtId="0" fontId="16" fillId="0" borderId="50" xfId="0" applyFont="1" applyBorder="1" applyAlignment="1">
      <alignment horizontal="left" vertical="center"/>
    </xf>
    <xf numFmtId="0" fontId="16" fillId="0" borderId="53" xfId="0" applyFont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0" fillId="0" borderId="66" xfId="0" applyBorder="1" applyAlignment="1">
      <alignment horizontal="left" vertical="center" indent="1"/>
    </xf>
    <xf numFmtId="0" fontId="0" fillId="0" borderId="67" xfId="0" applyBorder="1" applyAlignment="1">
      <alignment horizontal="left" vertical="center" indent="1"/>
    </xf>
    <xf numFmtId="0" fontId="0" fillId="0" borderId="68" xfId="0" applyBorder="1" applyAlignment="1">
      <alignment horizontal="left" vertical="center" indent="1"/>
    </xf>
    <xf numFmtId="0" fontId="0" fillId="0" borderId="69" xfId="0" applyBorder="1" applyAlignment="1">
      <alignment horizontal="left" vertical="center" indent="1"/>
    </xf>
    <xf numFmtId="0" fontId="10" fillId="0" borderId="54" xfId="0" applyFont="1" applyBorder="1" applyAlignment="1">
      <alignment horizontal="left" vertical="center" indent="1"/>
    </xf>
    <xf numFmtId="0" fontId="10" fillId="0" borderId="39" xfId="0" applyFont="1" applyBorder="1" applyAlignment="1">
      <alignment horizontal="left" vertical="center" indent="1"/>
    </xf>
    <xf numFmtId="0" fontId="6" fillId="18" borderId="48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6" fillId="0" borderId="48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64" xfId="0" applyBorder="1" applyAlignment="1">
      <alignment horizontal="left" vertical="center" indent="1"/>
    </xf>
    <xf numFmtId="0" fontId="0" fillId="0" borderId="65" xfId="0" applyBorder="1" applyAlignment="1">
      <alignment horizontal="left" vertical="center" indent="1"/>
    </xf>
    <xf numFmtId="0" fontId="40" fillId="0" borderId="43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12" xfId="0" applyFont="1" applyBorder="1" applyAlignment="1">
      <alignment horizontal="center"/>
    </xf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55" builtinId="3"/>
    <cellStyle name="Comma 2" xfId="58" xr:uid="{7D4A530E-ECEE-4886-8A68-E8F7B470DA77}"/>
    <cellStyle name="Comma0" xfId="28" xr:uid="{00000000-0005-0000-0000-00001C000000}"/>
    <cellStyle name="Comma1" xfId="29" xr:uid="{00000000-0005-0000-0000-00001D000000}"/>
    <cellStyle name="Comma2" xfId="30" xr:uid="{00000000-0005-0000-0000-00001E000000}"/>
    <cellStyle name="Comma3" xfId="31" xr:uid="{00000000-0005-0000-0000-00001F000000}"/>
    <cellStyle name="Currency0" xfId="32" xr:uid="{00000000-0005-0000-0000-000020000000}"/>
    <cellStyle name="Date" xfId="33" xr:uid="{00000000-0005-0000-0000-000021000000}"/>
    <cellStyle name="Dezimal_Dis1" xfId="34" xr:uid="{00000000-0005-0000-0000-000022000000}"/>
    <cellStyle name="Euro" xfId="35" xr:uid="{00000000-0005-0000-0000-000023000000}"/>
    <cellStyle name="Explanatory Text" xfId="36" builtinId="53" customBuiltin="1"/>
    <cellStyle name="Fixed" xfId="37" xr:uid="{00000000-0005-0000-0000-000025000000}"/>
    <cellStyle name="Good" xfId="38" builtinId="26" customBuiltin="1"/>
    <cellStyle name="Heading 1" xfId="39" builtinId="16" customBuiltin="1"/>
    <cellStyle name="Heading 2" xfId="40" builtinId="17" customBuiltin="1"/>
    <cellStyle name="Heading 3" xfId="41" builtinId="18" customBuiltin="1"/>
    <cellStyle name="Heading 4" xfId="42" builtinId="19" customBuiltin="1"/>
    <cellStyle name="HEADING1" xfId="43" xr:uid="{00000000-0005-0000-0000-00002B000000}"/>
    <cellStyle name="HEADING2" xfId="44" xr:uid="{00000000-0005-0000-0000-00002C000000}"/>
    <cellStyle name="Input" xfId="45" builtinId="20" customBuiltin="1"/>
    <cellStyle name="Linked Cell" xfId="46" builtinId="24" customBuiltin="1"/>
    <cellStyle name="Neutral" xfId="47" builtinId="28" customBuiltin="1"/>
    <cellStyle name="Normal" xfId="0" builtinId="0"/>
    <cellStyle name="Normal 2" xfId="56" xr:uid="{00000000-0005-0000-0000-000031000000}"/>
    <cellStyle name="Normal 3" xfId="59" xr:uid="{3787F9D6-813F-45C6-B1E5-4707CAA8143F}"/>
    <cellStyle name="Note" xfId="48" builtinId="10" customBuiltin="1"/>
    <cellStyle name="or" xfId="49" xr:uid="{00000000-0005-0000-0000-000033000000}"/>
    <cellStyle name="Output" xfId="50" builtinId="21" customBuiltin="1"/>
    <cellStyle name="Percent" xfId="57" builtinId="5"/>
    <cellStyle name="Standard_Dis1" xfId="51" xr:uid="{00000000-0005-0000-0000-000036000000}"/>
    <cellStyle name="Title" xfId="52" builtinId="15" customBuiltin="1"/>
    <cellStyle name="Total" xfId="53" builtinId="25" customBuiltin="1"/>
    <cellStyle name="Warning Text" xfId="5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tjirimujea\Documents\Ra\Rejuvenation\PC01_NRPRejuvenation-June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tjanik/OneDrive%20-%20Roads%20Authority/Documents/Work/Maintenance/FY2025-2026/SMU/Nexus/BoQ/BOQ%20of%20MR%2036%20Nexus%2016%20Sept%202025%20Empt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orgna-my.sharepoint.com/personal/rutjanik_ra_org_na/Documents/Documents/Work/Maintenance/FY2025-2026/SMU/Bidding%20documents/SALTRM%20BOQ_2022%20May(yellow)Emp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W6-SoWC"/>
      <sheetName val="establishment"/>
      <sheetName val="traffic accommodation"/>
      <sheetName val="surface treatment"/>
      <sheetName val="road markings"/>
      <sheetName val="W5_RF"/>
      <sheetName val="W5_RF (2)"/>
      <sheetName val="MOS"/>
      <sheetName val="DollarText"/>
    </sheetNames>
    <sheetDataSet>
      <sheetData sheetId="0">
        <row r="2">
          <cell r="M2" t="str">
            <v>CERTIFICATE No 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>
            <v>1</v>
          </cell>
          <cell r="B5" t="str">
            <v xml:space="preserve"> One</v>
          </cell>
        </row>
        <row r="6">
          <cell r="A6">
            <v>2</v>
          </cell>
          <cell r="B6" t="str">
            <v xml:space="preserve"> Two</v>
          </cell>
        </row>
        <row r="7">
          <cell r="A7">
            <v>3</v>
          </cell>
          <cell r="B7" t="str">
            <v xml:space="preserve"> Three</v>
          </cell>
        </row>
        <row r="8">
          <cell r="A8">
            <v>4</v>
          </cell>
          <cell r="B8" t="str">
            <v xml:space="preserve"> Four</v>
          </cell>
        </row>
        <row r="9">
          <cell r="A9">
            <v>5</v>
          </cell>
          <cell r="B9" t="str">
            <v xml:space="preserve"> Five</v>
          </cell>
        </row>
        <row r="10">
          <cell r="A10">
            <v>6</v>
          </cell>
          <cell r="B10" t="str">
            <v xml:space="preserve"> Six</v>
          </cell>
        </row>
        <row r="11">
          <cell r="A11">
            <v>7</v>
          </cell>
          <cell r="B11" t="str">
            <v xml:space="preserve"> Seven</v>
          </cell>
        </row>
        <row r="12">
          <cell r="A12">
            <v>8</v>
          </cell>
          <cell r="B12" t="str">
            <v xml:space="preserve"> Eight</v>
          </cell>
        </row>
        <row r="13">
          <cell r="A13">
            <v>9</v>
          </cell>
          <cell r="B13" t="str">
            <v xml:space="preserve"> Nine</v>
          </cell>
        </row>
        <row r="14">
          <cell r="A14">
            <v>10</v>
          </cell>
          <cell r="B14" t="str">
            <v xml:space="preserve"> Ten</v>
          </cell>
        </row>
        <row r="15">
          <cell r="A15">
            <v>11</v>
          </cell>
          <cell r="B15" t="str">
            <v xml:space="preserve"> Eleven</v>
          </cell>
        </row>
        <row r="16">
          <cell r="A16">
            <v>12</v>
          </cell>
          <cell r="B16" t="str">
            <v xml:space="preserve"> Twelve</v>
          </cell>
        </row>
        <row r="17">
          <cell r="A17">
            <v>13</v>
          </cell>
          <cell r="B17" t="str">
            <v xml:space="preserve"> Thirteen</v>
          </cell>
        </row>
        <row r="18">
          <cell r="A18">
            <v>14</v>
          </cell>
          <cell r="B18" t="str">
            <v xml:space="preserve"> Fourteen</v>
          </cell>
        </row>
        <row r="19">
          <cell r="A19">
            <v>15</v>
          </cell>
          <cell r="B19" t="str">
            <v xml:space="preserve"> Fifteen</v>
          </cell>
        </row>
        <row r="20">
          <cell r="A20">
            <v>16</v>
          </cell>
          <cell r="B20" t="str">
            <v xml:space="preserve"> Sixteen</v>
          </cell>
        </row>
        <row r="21">
          <cell r="A21">
            <v>17</v>
          </cell>
          <cell r="B21" t="str">
            <v xml:space="preserve"> Seventeen</v>
          </cell>
        </row>
        <row r="22">
          <cell r="A22">
            <v>18</v>
          </cell>
          <cell r="B22" t="str">
            <v xml:space="preserve"> Eighteen</v>
          </cell>
        </row>
        <row r="23">
          <cell r="A23">
            <v>19</v>
          </cell>
          <cell r="B23" t="str">
            <v xml:space="preserve"> Nineteen</v>
          </cell>
        </row>
        <row r="24">
          <cell r="A24">
            <v>20</v>
          </cell>
          <cell r="B24" t="str">
            <v xml:space="preserve"> Twenty</v>
          </cell>
        </row>
        <row r="25">
          <cell r="A25">
            <v>30</v>
          </cell>
          <cell r="B25" t="str">
            <v xml:space="preserve"> Thirty</v>
          </cell>
        </row>
        <row r="26">
          <cell r="A26">
            <v>40</v>
          </cell>
          <cell r="B26" t="str">
            <v xml:space="preserve"> Forty</v>
          </cell>
        </row>
        <row r="27">
          <cell r="A27">
            <v>50</v>
          </cell>
          <cell r="B27" t="str">
            <v xml:space="preserve"> Fifty</v>
          </cell>
        </row>
        <row r="28">
          <cell r="A28">
            <v>60</v>
          </cell>
          <cell r="B28" t="str">
            <v xml:space="preserve"> Sixty</v>
          </cell>
        </row>
        <row r="29">
          <cell r="A29">
            <v>70</v>
          </cell>
          <cell r="B29" t="str">
            <v xml:space="preserve"> Seventy</v>
          </cell>
        </row>
        <row r="30">
          <cell r="A30">
            <v>80</v>
          </cell>
          <cell r="B30" t="str">
            <v xml:space="preserve"> Eighty</v>
          </cell>
        </row>
        <row r="31">
          <cell r="A31">
            <v>90</v>
          </cell>
          <cell r="B31" t="str">
            <v xml:space="preserve"> Ninety</v>
          </cell>
        </row>
        <row r="32">
          <cell r="A32">
            <v>100</v>
          </cell>
          <cell r="B32" t="str">
            <v>One Hundred</v>
          </cell>
        </row>
        <row r="33">
          <cell r="A33">
            <v>1000</v>
          </cell>
          <cell r="B33" t="str">
            <v>One Thousand</v>
          </cell>
        </row>
        <row r="34">
          <cell r="A34">
            <v>1000000</v>
          </cell>
          <cell r="B34" t="str">
            <v>One Million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W6-SoWC"/>
      <sheetName val="W5_CPA"/>
      <sheetName val="W5_CPA Vierkant klip Mat"/>
      <sheetName val="Establ."/>
      <sheetName val="Wet Blading MR 76"/>
      <sheetName val="DR3833"/>
      <sheetName val="DR3834"/>
      <sheetName val="DR3306"/>
      <sheetName val="DR3800"/>
      <sheetName val="DR3828"/>
      <sheetName val="DR3315"/>
      <sheetName val="DR3308"/>
      <sheetName val="DR2328"/>
      <sheetName val="DR2305"/>
      <sheetName val="DR2359"/>
      <sheetName val="DR2300"/>
      <sheetName val="Periodic-MR76"/>
      <sheetName val="Rockfill TR0201 Vierkant Klip"/>
      <sheetName val="Rockfill TR 0201 Vierkant Kilp"/>
      <sheetName val="D 3425 Kanovlei"/>
      <sheetName val="Periodic-MR 36"/>
      <sheetName val="Routine"/>
      <sheetName val="Dayworks"/>
      <sheetName val="Bill of Quantities DP"/>
      <sheetName val="Contingencies"/>
      <sheetName val="Quantities"/>
      <sheetName val="Dollar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5">
          <cell r="I5">
            <v>0</v>
          </cell>
        </row>
      </sheetData>
      <sheetData sheetId="22"/>
      <sheetData sheetId="23"/>
      <sheetData sheetId="24"/>
      <sheetData sheetId="25"/>
      <sheetData sheetId="26"/>
      <sheetData sheetId="27">
        <row r="4">
          <cell r="A4">
            <v>0</v>
          </cell>
          <cell r="B4" t="str">
            <v>Zero</v>
          </cell>
        </row>
        <row r="5">
          <cell r="A5">
            <v>1</v>
          </cell>
          <cell r="B5" t="str">
            <v xml:space="preserve"> One</v>
          </cell>
        </row>
        <row r="6">
          <cell r="A6">
            <v>2</v>
          </cell>
          <cell r="B6" t="str">
            <v xml:space="preserve"> Two</v>
          </cell>
        </row>
        <row r="7">
          <cell r="A7">
            <v>3</v>
          </cell>
          <cell r="B7" t="str">
            <v xml:space="preserve"> Three</v>
          </cell>
        </row>
        <row r="8">
          <cell r="A8">
            <v>4</v>
          </cell>
          <cell r="B8" t="str">
            <v xml:space="preserve"> Four</v>
          </cell>
        </row>
        <row r="9">
          <cell r="A9">
            <v>5</v>
          </cell>
          <cell r="B9" t="str">
            <v xml:space="preserve"> Five</v>
          </cell>
        </row>
        <row r="10">
          <cell r="A10">
            <v>6</v>
          </cell>
          <cell r="B10" t="str">
            <v xml:space="preserve"> Six</v>
          </cell>
        </row>
        <row r="11">
          <cell r="A11">
            <v>7</v>
          </cell>
          <cell r="B11" t="str">
            <v xml:space="preserve"> Seven</v>
          </cell>
        </row>
        <row r="12">
          <cell r="A12">
            <v>8</v>
          </cell>
          <cell r="B12" t="str">
            <v xml:space="preserve"> Eight</v>
          </cell>
        </row>
        <row r="13">
          <cell r="A13">
            <v>9</v>
          </cell>
          <cell r="B13" t="str">
            <v xml:space="preserve"> Nine</v>
          </cell>
        </row>
        <row r="14">
          <cell r="A14">
            <v>10</v>
          </cell>
          <cell r="B14" t="str">
            <v xml:space="preserve"> Ten</v>
          </cell>
        </row>
        <row r="15">
          <cell r="A15">
            <v>11</v>
          </cell>
          <cell r="B15" t="str">
            <v xml:space="preserve"> Eleven</v>
          </cell>
        </row>
        <row r="16">
          <cell r="A16">
            <v>12</v>
          </cell>
          <cell r="B16" t="str">
            <v xml:space="preserve"> Twelve</v>
          </cell>
        </row>
        <row r="17">
          <cell r="A17">
            <v>13</v>
          </cell>
          <cell r="B17" t="str">
            <v xml:space="preserve"> Thirteen</v>
          </cell>
        </row>
        <row r="18">
          <cell r="A18">
            <v>14</v>
          </cell>
          <cell r="B18" t="str">
            <v xml:space="preserve"> Fourteen</v>
          </cell>
        </row>
        <row r="19">
          <cell r="A19">
            <v>15</v>
          </cell>
          <cell r="B19" t="str">
            <v xml:space="preserve"> Fifteen</v>
          </cell>
        </row>
        <row r="20">
          <cell r="A20">
            <v>16</v>
          </cell>
          <cell r="B20" t="str">
            <v xml:space="preserve"> Sixteen</v>
          </cell>
        </row>
        <row r="21">
          <cell r="A21">
            <v>17</v>
          </cell>
          <cell r="B21" t="str">
            <v xml:space="preserve"> Seventeen</v>
          </cell>
        </row>
        <row r="22">
          <cell r="A22">
            <v>18</v>
          </cell>
          <cell r="B22" t="str">
            <v xml:space="preserve"> Eighteen</v>
          </cell>
        </row>
        <row r="23">
          <cell r="A23">
            <v>19</v>
          </cell>
          <cell r="B23" t="str">
            <v xml:space="preserve"> Nineteen</v>
          </cell>
        </row>
        <row r="24">
          <cell r="A24">
            <v>20</v>
          </cell>
          <cell r="B24" t="str">
            <v xml:space="preserve"> Twenty</v>
          </cell>
        </row>
        <row r="25">
          <cell r="A25">
            <v>30</v>
          </cell>
          <cell r="B25" t="str">
            <v xml:space="preserve"> Thirty</v>
          </cell>
        </row>
        <row r="26">
          <cell r="A26">
            <v>40</v>
          </cell>
          <cell r="B26" t="str">
            <v xml:space="preserve"> Forty</v>
          </cell>
        </row>
        <row r="27">
          <cell r="A27">
            <v>50</v>
          </cell>
          <cell r="B27" t="str">
            <v xml:space="preserve"> Fifty</v>
          </cell>
        </row>
        <row r="28">
          <cell r="A28">
            <v>60</v>
          </cell>
          <cell r="B28" t="str">
            <v xml:space="preserve"> Sixty</v>
          </cell>
        </row>
        <row r="29">
          <cell r="A29">
            <v>70</v>
          </cell>
          <cell r="B29" t="str">
            <v xml:space="preserve"> Seventy</v>
          </cell>
        </row>
        <row r="30">
          <cell r="A30">
            <v>80</v>
          </cell>
          <cell r="B30" t="str">
            <v xml:space="preserve"> Eighty</v>
          </cell>
        </row>
        <row r="31">
          <cell r="A31">
            <v>90</v>
          </cell>
          <cell r="B31" t="str">
            <v xml:space="preserve"> Ninety</v>
          </cell>
        </row>
        <row r="32">
          <cell r="A32">
            <v>100</v>
          </cell>
          <cell r="B32" t="str">
            <v>One Hundred</v>
          </cell>
        </row>
        <row r="33">
          <cell r="A33">
            <v>1000</v>
          </cell>
          <cell r="B33" t="str">
            <v>One Thousand</v>
          </cell>
        </row>
        <row r="34">
          <cell r="A34">
            <v>1000000</v>
          </cell>
          <cell r="B34" t="str">
            <v>One Million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blishment"/>
      <sheetName val="periodic"/>
      <sheetName val="routine"/>
      <sheetName val="dayworks"/>
      <sheetName val="Sum SMU"/>
      <sheetName val="Tender Sum SMU"/>
    </sheetNames>
    <sheetDataSet>
      <sheetData sheetId="0">
        <row r="2">
          <cell r="E2" t="str">
            <v>CONTRACT No : W/RB/RA-13/2022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view="pageBreakPreview" zoomScaleNormal="90" zoomScaleSheetLayoutView="100" workbookViewId="0">
      <selection activeCell="M10" sqref="M10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47.88671875" customWidth="1"/>
    <col min="6" max="6" width="8.44140625" style="15" customWidth="1"/>
    <col min="7" max="7" width="9.6640625" style="28" customWidth="1"/>
    <col min="8" max="8" width="12.6640625" style="13" customWidth="1"/>
    <col min="9" max="9" width="25.6640625" style="14" customWidth="1"/>
    <col min="10" max="10" width="8.5546875" customWidth="1"/>
    <col min="11" max="11" width="12.5546875" customWidth="1"/>
    <col min="12" max="12" width="12.6640625" bestFit="1" customWidth="1"/>
    <col min="13" max="13" width="16.109375" bestFit="1" customWidth="1"/>
    <col min="15" max="15" width="12.44140625" bestFit="1" customWidth="1"/>
    <col min="16" max="16" width="12.6640625" bestFit="1" customWidth="1"/>
    <col min="17" max="17" width="10.33203125" bestFit="1" customWidth="1"/>
  </cols>
  <sheetData>
    <row r="1" spans="1:17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7" ht="17.399999999999999" x14ac:dyDescent="0.25">
      <c r="A2" s="217" t="s">
        <v>184</v>
      </c>
      <c r="B2" s="150"/>
      <c r="C2" s="151"/>
      <c r="D2" s="151"/>
      <c r="E2" s="231" t="s">
        <v>251</v>
      </c>
      <c r="F2" s="218"/>
      <c r="G2" s="44"/>
      <c r="H2" s="45" t="s">
        <v>51</v>
      </c>
      <c r="I2" s="219"/>
    </row>
    <row r="3" spans="1:17" ht="17.399999999999999" x14ac:dyDescent="0.25">
      <c r="A3" s="220" t="s">
        <v>1</v>
      </c>
      <c r="B3" s="153"/>
      <c r="C3" s="153"/>
      <c r="D3" s="153"/>
      <c r="E3" s="154" t="s">
        <v>224</v>
      </c>
      <c r="F3" s="218"/>
      <c r="G3" s="47"/>
      <c r="H3" s="46" t="s">
        <v>88</v>
      </c>
      <c r="I3" s="221"/>
    </row>
    <row r="4" spans="1:17" ht="29.25" customHeight="1" thickBot="1" x14ac:dyDescent="0.3">
      <c r="A4" s="222" t="s">
        <v>39</v>
      </c>
      <c r="B4" s="223"/>
      <c r="C4" s="224" t="s">
        <v>225</v>
      </c>
      <c r="D4" s="225"/>
      <c r="E4" s="225"/>
      <c r="F4" s="226"/>
      <c r="G4" s="227"/>
      <c r="H4" s="228"/>
      <c r="I4" s="229"/>
    </row>
    <row r="5" spans="1:17" ht="27.75" customHeight="1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171" t="s">
        <v>6</v>
      </c>
      <c r="H5" s="7" t="s">
        <v>7</v>
      </c>
      <c r="I5" s="3" t="s">
        <v>8</v>
      </c>
      <c r="K5" s="38"/>
    </row>
    <row r="6" spans="1:17" ht="21.75" customHeight="1" thickBot="1" x14ac:dyDescent="0.3">
      <c r="A6" s="327" t="s">
        <v>75</v>
      </c>
      <c r="B6" s="328"/>
      <c r="C6" s="328"/>
      <c r="D6" s="328"/>
      <c r="E6" s="328"/>
      <c r="F6" s="328"/>
      <c r="G6" s="328"/>
      <c r="H6" s="328"/>
      <c r="I6" s="329"/>
      <c r="L6" s="206"/>
    </row>
    <row r="7" spans="1:17" ht="18" customHeight="1" x14ac:dyDescent="0.25">
      <c r="A7" s="56"/>
      <c r="B7" s="57"/>
      <c r="C7" s="58"/>
      <c r="D7" s="59"/>
      <c r="E7" s="60"/>
      <c r="F7" s="61"/>
      <c r="G7" s="62"/>
      <c r="H7" s="63"/>
      <c r="I7" s="64"/>
      <c r="L7" s="206"/>
      <c r="O7" s="2"/>
      <c r="P7" s="208"/>
    </row>
    <row r="8" spans="1:17" ht="18" customHeight="1" x14ac:dyDescent="0.25">
      <c r="A8" s="65">
        <v>1</v>
      </c>
      <c r="B8" s="66"/>
      <c r="C8" s="55" t="s">
        <v>73</v>
      </c>
      <c r="D8" s="67"/>
      <c r="E8" s="68"/>
      <c r="F8" s="69"/>
      <c r="G8" s="70"/>
      <c r="H8" s="71"/>
      <c r="I8" s="72"/>
      <c r="L8" s="206"/>
      <c r="O8" s="2"/>
      <c r="P8" s="208"/>
    </row>
    <row r="9" spans="1:17" ht="28.2" customHeight="1" x14ac:dyDescent="0.25">
      <c r="A9" s="65"/>
      <c r="B9" s="66"/>
      <c r="C9" s="330" t="s">
        <v>223</v>
      </c>
      <c r="D9" s="331"/>
      <c r="E9" s="332"/>
      <c r="F9" s="69"/>
      <c r="G9" s="70"/>
      <c r="H9" s="71"/>
      <c r="I9" s="72"/>
      <c r="L9" s="206"/>
      <c r="O9" s="2"/>
      <c r="P9" s="208"/>
    </row>
    <row r="10" spans="1:17" ht="18" customHeight="1" x14ac:dyDescent="0.25">
      <c r="A10" s="73">
        <v>1.1000000000000001</v>
      </c>
      <c r="B10" s="74">
        <v>13.01</v>
      </c>
      <c r="C10" s="75" t="s">
        <v>100</v>
      </c>
      <c r="D10" s="76"/>
      <c r="E10" s="77"/>
      <c r="F10" s="61" t="s">
        <v>74</v>
      </c>
      <c r="G10" s="62">
        <v>1</v>
      </c>
      <c r="H10" s="71"/>
      <c r="I10" s="72">
        <f>H10*G10</f>
        <v>0</v>
      </c>
      <c r="K10" s="207"/>
      <c r="L10" s="209"/>
      <c r="O10" s="2"/>
      <c r="P10" s="208"/>
    </row>
    <row r="11" spans="1:17" ht="18" customHeight="1" x14ac:dyDescent="0.25">
      <c r="A11" s="73"/>
      <c r="B11" s="74"/>
      <c r="C11" s="75"/>
      <c r="D11" s="76"/>
      <c r="E11" s="77"/>
      <c r="F11" s="61"/>
      <c r="G11" s="62"/>
      <c r="H11" s="71"/>
      <c r="I11" s="72"/>
      <c r="L11" s="206"/>
      <c r="M11" s="210"/>
      <c r="O11" s="2"/>
      <c r="P11" s="208"/>
      <c r="Q11" s="212"/>
    </row>
    <row r="12" spans="1:17" ht="18" customHeight="1" x14ac:dyDescent="0.25">
      <c r="A12" s="73">
        <v>1.2</v>
      </c>
      <c r="B12" s="74">
        <v>13.01</v>
      </c>
      <c r="C12" s="75" t="s">
        <v>147</v>
      </c>
      <c r="D12" s="76"/>
      <c r="E12" s="77"/>
      <c r="F12" s="61" t="s">
        <v>74</v>
      </c>
      <c r="G12" s="62">
        <v>1</v>
      </c>
      <c r="H12" s="71"/>
      <c r="I12" s="72">
        <f>H12*G12</f>
        <v>0</v>
      </c>
      <c r="L12" s="206"/>
      <c r="M12" s="210"/>
      <c r="O12" s="2"/>
      <c r="P12" s="208"/>
      <c r="Q12" s="212"/>
    </row>
    <row r="13" spans="1:17" ht="18" customHeight="1" x14ac:dyDescent="0.25">
      <c r="A13" s="73"/>
      <c r="B13" s="78"/>
      <c r="C13" s="79"/>
      <c r="D13" s="80"/>
      <c r="E13" s="81"/>
      <c r="F13" s="69"/>
      <c r="G13" s="70"/>
      <c r="H13" s="71"/>
      <c r="I13" s="72"/>
      <c r="L13" s="206"/>
      <c r="M13" s="210"/>
      <c r="O13" s="2"/>
      <c r="P13" s="208"/>
      <c r="Q13" s="212"/>
    </row>
    <row r="14" spans="1:17" ht="18" customHeight="1" x14ac:dyDescent="0.25">
      <c r="A14" s="73"/>
      <c r="B14" s="74"/>
      <c r="C14" s="75"/>
      <c r="D14" s="76"/>
      <c r="E14" s="77"/>
      <c r="F14" s="61"/>
      <c r="G14" s="62"/>
      <c r="H14" s="71"/>
      <c r="I14" s="72"/>
      <c r="P14" s="211"/>
    </row>
    <row r="15" spans="1:17" ht="20.25" customHeight="1" thickBot="1" x14ac:dyDescent="0.3">
      <c r="A15" s="82"/>
      <c r="B15" s="83"/>
      <c r="C15" s="84"/>
      <c r="D15" s="85"/>
      <c r="E15" s="86"/>
      <c r="F15" s="87"/>
      <c r="G15" s="88"/>
      <c r="H15" s="89"/>
      <c r="I15" s="90"/>
    </row>
    <row r="16" spans="1:17" ht="30" customHeight="1" thickTop="1" thickBot="1" x14ac:dyDescent="0.3">
      <c r="A16" s="4" t="s">
        <v>185</v>
      </c>
      <c r="B16" s="8"/>
      <c r="C16" s="8"/>
      <c r="D16" s="8"/>
      <c r="E16" s="8"/>
      <c r="F16" s="9"/>
      <c r="G16" s="27"/>
      <c r="H16" s="11"/>
      <c r="I16" s="184">
        <f>SUM(I10:I12)</f>
        <v>0</v>
      </c>
    </row>
    <row r="19" spans="10:10" x14ac:dyDescent="0.25">
      <c r="J19" s="149"/>
    </row>
  </sheetData>
  <mergeCells count="3">
    <mergeCell ref="A1:I1"/>
    <mergeCell ref="A6:I6"/>
    <mergeCell ref="C9:E9"/>
  </mergeCells>
  <phoneticPr fontId="0" type="noConversion"/>
  <printOptions horizontalCentered="1"/>
  <pageMargins left="0.39370078740157483" right="0.19685039370078741" top="0.59055118110236227" bottom="0.78740157480314965" header="0.27559055118110237" footer="0.59055118110236227"/>
  <pageSetup paperSize="9" scale="110" firstPageNumber="75" orientation="landscape" useFirstPageNumber="1" r:id="rId1"/>
  <headerFooter alignWithMargins="0">
    <oddFooter>&amp;LOUTJO&amp;CPage &amp;P&amp;RBoQ2 - SMU OTJ 02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"/>
  <sheetViews>
    <sheetView view="pageBreakPreview" zoomScaleNormal="90" zoomScaleSheetLayoutView="100" workbookViewId="0">
      <selection activeCell="A8" sqref="A8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37.5546875" customWidth="1"/>
    <col min="6" max="6" width="10.109375" style="15" customWidth="1"/>
    <col min="7" max="7" width="11.33203125" style="28" customWidth="1"/>
    <col min="8" max="8" width="10.109375" style="13" customWidth="1"/>
    <col min="9" max="9" width="16.44140625" style="14" customWidth="1"/>
    <col min="10" max="10" width="8.5546875" customWidth="1"/>
    <col min="11" max="11" width="12.5546875" customWidth="1"/>
    <col min="12" max="12" width="9.33203125" bestFit="1" customWidth="1"/>
    <col min="13" max="13" width="16.109375" bestFit="1" customWidth="1"/>
  </cols>
  <sheetData>
    <row r="1" spans="1:13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3" ht="16.5" customHeight="1" x14ac:dyDescent="0.25">
      <c r="A2" s="217" t="s">
        <v>184</v>
      </c>
      <c r="B2" s="150"/>
      <c r="C2" s="151"/>
      <c r="D2" s="151"/>
      <c r="E2" s="152" t="s">
        <v>221</v>
      </c>
      <c r="F2" s="218"/>
      <c r="G2" s="44"/>
      <c r="H2" s="45" t="s">
        <v>51</v>
      </c>
      <c r="I2" s="219"/>
    </row>
    <row r="3" spans="1:13" ht="16.5" customHeight="1" x14ac:dyDescent="0.25">
      <c r="A3" s="220" t="s">
        <v>1</v>
      </c>
      <c r="B3" s="153"/>
      <c r="C3" s="153"/>
      <c r="D3" s="153"/>
      <c r="E3" s="154" t="s">
        <v>87</v>
      </c>
      <c r="F3" s="218"/>
      <c r="G3" s="47"/>
      <c r="H3" s="46" t="s">
        <v>88</v>
      </c>
      <c r="I3" s="221"/>
    </row>
    <row r="4" spans="1:13" ht="16.5" customHeight="1" thickBot="1" x14ac:dyDescent="0.3">
      <c r="A4" s="222" t="s">
        <v>39</v>
      </c>
      <c r="B4" s="223"/>
      <c r="C4" s="224" t="s">
        <v>215</v>
      </c>
      <c r="D4" s="225"/>
      <c r="E4" s="225"/>
      <c r="F4" s="226"/>
      <c r="G4" s="227"/>
      <c r="H4" s="228"/>
      <c r="I4" s="229"/>
    </row>
    <row r="5" spans="1:13" ht="24.75" customHeight="1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26" t="s">
        <v>6</v>
      </c>
      <c r="H5" s="7" t="s">
        <v>7</v>
      </c>
      <c r="I5" s="178" t="s">
        <v>8</v>
      </c>
      <c r="K5" s="38"/>
    </row>
    <row r="6" spans="1:13" ht="16.5" customHeight="1" thickBot="1" x14ac:dyDescent="0.3">
      <c r="A6" s="327" t="s">
        <v>71</v>
      </c>
      <c r="B6" s="328"/>
      <c r="C6" s="328"/>
      <c r="D6" s="328"/>
      <c r="E6" s="328"/>
      <c r="F6" s="328"/>
      <c r="G6" s="328"/>
      <c r="H6" s="328"/>
      <c r="I6" s="329"/>
      <c r="K6" s="38" t="str">
        <f t="shared" ref="K6:K45" si="0">IF(H6="","",ROUND(H6,2))</f>
        <v/>
      </c>
    </row>
    <row r="7" spans="1:13" ht="10.5" customHeight="1" x14ac:dyDescent="0.25">
      <c r="A7" s="91">
        <v>1</v>
      </c>
      <c r="B7" s="92"/>
      <c r="C7" s="93" t="s">
        <v>9</v>
      </c>
      <c r="D7" s="94"/>
      <c r="E7" s="95"/>
      <c r="F7" s="61"/>
      <c r="G7" s="62"/>
      <c r="H7" s="119"/>
      <c r="I7" s="120"/>
      <c r="K7" s="38" t="str">
        <f t="shared" si="0"/>
        <v/>
      </c>
    </row>
    <row r="8" spans="1:13" ht="10.5" customHeight="1" x14ac:dyDescent="0.25">
      <c r="A8" s="73">
        <v>1.2</v>
      </c>
      <c r="B8" s="57">
        <v>13.02</v>
      </c>
      <c r="C8" s="96" t="s">
        <v>10</v>
      </c>
      <c r="D8" s="97"/>
      <c r="E8" s="98"/>
      <c r="F8" s="61"/>
      <c r="G8" s="99"/>
      <c r="H8" s="119"/>
      <c r="I8" s="120"/>
      <c r="K8" s="38"/>
    </row>
    <row r="9" spans="1:13" s="35" customFormat="1" ht="10.5" customHeight="1" x14ac:dyDescent="0.25">
      <c r="A9" s="73">
        <v>1.3</v>
      </c>
      <c r="B9" s="78"/>
      <c r="C9" s="107" t="s">
        <v>108</v>
      </c>
      <c r="D9" s="108" t="s">
        <v>116</v>
      </c>
      <c r="E9" s="81"/>
      <c r="F9" s="69" t="s">
        <v>11</v>
      </c>
      <c r="G9" s="70"/>
      <c r="H9" s="121"/>
      <c r="I9" s="124"/>
      <c r="K9" s="38"/>
    </row>
    <row r="10" spans="1:13" s="35" customFormat="1" ht="10.5" customHeight="1" x14ac:dyDescent="0.25">
      <c r="A10" s="73">
        <v>1.4</v>
      </c>
      <c r="B10" s="78"/>
      <c r="C10" s="107" t="s">
        <v>109</v>
      </c>
      <c r="D10" s="108" t="s">
        <v>117</v>
      </c>
      <c r="E10" s="81"/>
      <c r="F10" s="69" t="s">
        <v>12</v>
      </c>
      <c r="G10" s="70"/>
      <c r="H10" s="121"/>
      <c r="I10" s="124"/>
      <c r="K10" s="38"/>
    </row>
    <row r="11" spans="1:13" s="35" customFormat="1" ht="10.5" customHeight="1" x14ac:dyDescent="0.25">
      <c r="A11" s="73">
        <v>1.5</v>
      </c>
      <c r="B11" s="78"/>
      <c r="C11" s="107" t="s">
        <v>111</v>
      </c>
      <c r="D11" s="108" t="s">
        <v>118</v>
      </c>
      <c r="E11" s="81"/>
      <c r="F11" s="69" t="s">
        <v>11</v>
      </c>
      <c r="G11" s="70"/>
      <c r="H11" s="121"/>
      <c r="I11" s="124"/>
      <c r="K11" s="38"/>
    </row>
    <row r="12" spans="1:13" s="35" customFormat="1" ht="10.5" customHeight="1" x14ac:dyDescent="0.25">
      <c r="A12" s="73"/>
      <c r="B12" s="78"/>
      <c r="C12" s="79"/>
      <c r="D12" s="80"/>
      <c r="E12" s="81"/>
      <c r="F12" s="69"/>
      <c r="G12" s="70"/>
      <c r="H12" s="121"/>
      <c r="I12" s="124"/>
      <c r="K12" s="38"/>
    </row>
    <row r="13" spans="1:13" s="35" customFormat="1" ht="10.5" customHeight="1" x14ac:dyDescent="0.25">
      <c r="A13" s="65">
        <v>2</v>
      </c>
      <c r="B13" s="66"/>
      <c r="C13" s="55" t="s">
        <v>13</v>
      </c>
      <c r="D13" s="67"/>
      <c r="E13" s="68"/>
      <c r="F13" s="69"/>
      <c r="G13" s="70"/>
      <c r="H13" s="121"/>
      <c r="I13" s="124"/>
      <c r="K13" s="38"/>
    </row>
    <row r="14" spans="1:13" s="35" customFormat="1" ht="10.5" customHeight="1" x14ac:dyDescent="0.25">
      <c r="A14" s="73">
        <v>2.1</v>
      </c>
      <c r="B14" s="78">
        <v>14.01</v>
      </c>
      <c r="C14" s="79" t="s">
        <v>14</v>
      </c>
      <c r="D14" s="80"/>
      <c r="E14" s="81"/>
      <c r="F14" s="69"/>
      <c r="G14" s="70"/>
      <c r="H14" s="121"/>
      <c r="I14" s="124"/>
      <c r="K14" s="38" t="str">
        <f t="shared" si="0"/>
        <v/>
      </c>
    </row>
    <row r="15" spans="1:13" s="35" customFormat="1" ht="10.5" customHeight="1" x14ac:dyDescent="0.25">
      <c r="A15" s="73">
        <v>2.2000000000000002</v>
      </c>
      <c r="B15" s="78"/>
      <c r="C15" s="107" t="s">
        <v>108</v>
      </c>
      <c r="D15" s="108" t="s">
        <v>120</v>
      </c>
      <c r="E15" s="81"/>
      <c r="F15" s="69" t="s">
        <v>15</v>
      </c>
      <c r="G15" s="70"/>
      <c r="H15" s="121"/>
      <c r="I15" s="124"/>
      <c r="K15" s="38"/>
      <c r="L15" s="37"/>
      <c r="M15" s="39"/>
    </row>
    <row r="16" spans="1:13" s="35" customFormat="1" ht="10.5" customHeight="1" x14ac:dyDescent="0.25">
      <c r="A16" s="73">
        <v>2.2999999999999998</v>
      </c>
      <c r="B16" s="78"/>
      <c r="C16" s="107" t="s">
        <v>109</v>
      </c>
      <c r="D16" s="108" t="s">
        <v>121</v>
      </c>
      <c r="E16" s="81"/>
      <c r="F16" s="69" t="s">
        <v>15</v>
      </c>
      <c r="G16" s="70"/>
      <c r="H16" s="121"/>
      <c r="I16" s="124"/>
      <c r="K16" s="38"/>
      <c r="L16" s="39"/>
      <c r="M16" s="39"/>
    </row>
    <row r="17" spans="1:11" s="35" customFormat="1" ht="10.5" customHeight="1" x14ac:dyDescent="0.25">
      <c r="A17" s="73">
        <v>2.4</v>
      </c>
      <c r="B17" s="78"/>
      <c r="C17" s="107" t="s">
        <v>111</v>
      </c>
      <c r="D17" s="108" t="s">
        <v>122</v>
      </c>
      <c r="E17" s="81"/>
      <c r="F17" s="69" t="s">
        <v>15</v>
      </c>
      <c r="G17" s="70"/>
      <c r="H17" s="121"/>
      <c r="I17" s="124"/>
      <c r="K17" s="38"/>
    </row>
    <row r="18" spans="1:11" s="35" customFormat="1" ht="10.5" customHeight="1" x14ac:dyDescent="0.25">
      <c r="A18" s="73"/>
      <c r="B18" s="78"/>
      <c r="C18" s="79"/>
      <c r="D18" s="80"/>
      <c r="E18" s="81"/>
      <c r="F18" s="69"/>
      <c r="G18" s="70"/>
      <c r="H18" s="121"/>
      <c r="I18" s="124"/>
      <c r="K18" s="38"/>
    </row>
    <row r="19" spans="1:11" s="35" customFormat="1" ht="10.5" customHeight="1" x14ac:dyDescent="0.25">
      <c r="A19" s="65">
        <v>3</v>
      </c>
      <c r="B19" s="66"/>
      <c r="C19" s="55" t="s">
        <v>16</v>
      </c>
      <c r="D19" s="67"/>
      <c r="E19" s="68"/>
      <c r="F19" s="69"/>
      <c r="G19" s="70"/>
      <c r="H19" s="121"/>
      <c r="I19" s="124"/>
      <c r="K19" s="38"/>
    </row>
    <row r="20" spans="1:11" s="35" customFormat="1" ht="10.5" customHeight="1" x14ac:dyDescent="0.25">
      <c r="A20" s="73">
        <v>3.1</v>
      </c>
      <c r="B20" s="78">
        <v>15.01</v>
      </c>
      <c r="C20" s="79" t="s">
        <v>17</v>
      </c>
      <c r="D20" s="80"/>
      <c r="E20" s="81"/>
      <c r="F20" s="69" t="s">
        <v>18</v>
      </c>
      <c r="G20" s="70"/>
      <c r="H20" s="121"/>
      <c r="I20" s="124"/>
      <c r="K20" s="38"/>
    </row>
    <row r="21" spans="1:11" s="35" customFormat="1" ht="10.5" customHeight="1" x14ac:dyDescent="0.25">
      <c r="A21" s="73">
        <v>3.2</v>
      </c>
      <c r="B21" s="78">
        <v>15.02</v>
      </c>
      <c r="C21" s="79" t="s">
        <v>54</v>
      </c>
      <c r="D21" s="80"/>
      <c r="E21" s="81"/>
      <c r="F21" s="69"/>
      <c r="G21" s="70"/>
      <c r="H21" s="121"/>
      <c r="I21" s="124"/>
      <c r="K21" s="38"/>
    </row>
    <row r="22" spans="1:11" s="35" customFormat="1" ht="10.5" customHeight="1" x14ac:dyDescent="0.25">
      <c r="A22" s="73">
        <v>3.3</v>
      </c>
      <c r="B22" s="78"/>
      <c r="C22" s="79" t="s">
        <v>108</v>
      </c>
      <c r="D22" s="80" t="s">
        <v>126</v>
      </c>
      <c r="E22" s="81"/>
      <c r="F22" s="69" t="s">
        <v>18</v>
      </c>
      <c r="G22" s="70"/>
      <c r="H22" s="121"/>
      <c r="I22" s="124"/>
      <c r="K22" s="38"/>
    </row>
    <row r="23" spans="1:11" s="35" customFormat="1" ht="10.5" customHeight="1" x14ac:dyDescent="0.25">
      <c r="A23" s="73">
        <v>3.4</v>
      </c>
      <c r="B23" s="78"/>
      <c r="C23" s="79" t="s">
        <v>109</v>
      </c>
      <c r="D23" s="80" t="s">
        <v>127</v>
      </c>
      <c r="E23" s="81"/>
      <c r="F23" s="69" t="s">
        <v>18</v>
      </c>
      <c r="G23" s="70"/>
      <c r="H23" s="121"/>
      <c r="I23" s="124"/>
      <c r="K23" s="38"/>
    </row>
    <row r="24" spans="1:11" s="35" customFormat="1" ht="10.5" customHeight="1" x14ac:dyDescent="0.25">
      <c r="A24" s="73">
        <v>3.5</v>
      </c>
      <c r="B24" s="78"/>
      <c r="C24" s="79" t="s">
        <v>111</v>
      </c>
      <c r="D24" s="80" t="s">
        <v>128</v>
      </c>
      <c r="E24" s="81"/>
      <c r="F24" s="69" t="s">
        <v>18</v>
      </c>
      <c r="G24" s="70"/>
      <c r="H24" s="121"/>
      <c r="I24" s="124"/>
      <c r="K24" s="38"/>
    </row>
    <row r="25" spans="1:11" s="35" customFormat="1" ht="10.5" customHeight="1" x14ac:dyDescent="0.25">
      <c r="A25" s="73">
        <v>3.6</v>
      </c>
      <c r="B25" s="78">
        <v>15.03</v>
      </c>
      <c r="C25" s="79" t="s">
        <v>55</v>
      </c>
      <c r="D25" s="80"/>
      <c r="E25" s="81"/>
      <c r="F25" s="69"/>
      <c r="G25" s="70"/>
      <c r="H25" s="121"/>
      <c r="I25" s="124"/>
      <c r="K25" s="38"/>
    </row>
    <row r="26" spans="1:11" s="35" customFormat="1" ht="10.5" customHeight="1" x14ac:dyDescent="0.25">
      <c r="A26" s="73">
        <v>3.7</v>
      </c>
      <c r="B26" s="78"/>
      <c r="C26" s="79" t="s">
        <v>108</v>
      </c>
      <c r="D26" s="80" t="s">
        <v>126</v>
      </c>
      <c r="E26" s="81"/>
      <c r="F26" s="69" t="s">
        <v>18</v>
      </c>
      <c r="G26" s="70"/>
      <c r="H26" s="121"/>
      <c r="I26" s="124"/>
      <c r="K26" s="38"/>
    </row>
    <row r="27" spans="1:11" s="35" customFormat="1" ht="10.5" customHeight="1" x14ac:dyDescent="0.25">
      <c r="A27" s="73">
        <v>3.8</v>
      </c>
      <c r="B27" s="78"/>
      <c r="C27" s="79" t="s">
        <v>109</v>
      </c>
      <c r="D27" s="80" t="s">
        <v>127</v>
      </c>
      <c r="E27" s="81"/>
      <c r="F27" s="69" t="s">
        <v>18</v>
      </c>
      <c r="G27" s="70"/>
      <c r="H27" s="121"/>
      <c r="I27" s="124"/>
      <c r="K27" s="38"/>
    </row>
    <row r="28" spans="1:11" s="35" customFormat="1" ht="10.5" customHeight="1" x14ac:dyDescent="0.25">
      <c r="A28" s="73">
        <v>3.9</v>
      </c>
      <c r="B28" s="78"/>
      <c r="C28" s="79" t="s">
        <v>111</v>
      </c>
      <c r="D28" s="80" t="s">
        <v>128</v>
      </c>
      <c r="E28" s="81"/>
      <c r="F28" s="69" t="s">
        <v>18</v>
      </c>
      <c r="G28" s="70"/>
      <c r="H28" s="121"/>
      <c r="I28" s="124"/>
      <c r="K28" s="38"/>
    </row>
    <row r="29" spans="1:11" s="35" customFormat="1" ht="10.5" customHeight="1" x14ac:dyDescent="0.25">
      <c r="A29" s="101">
        <v>3.1</v>
      </c>
      <c r="B29" s="78"/>
      <c r="C29" s="55" t="s">
        <v>83</v>
      </c>
      <c r="D29" s="67"/>
      <c r="E29" s="68"/>
      <c r="F29" s="69"/>
      <c r="G29" s="70"/>
      <c r="H29" s="121"/>
      <c r="I29" s="124"/>
      <c r="K29" s="38"/>
    </row>
    <row r="30" spans="1:11" s="35" customFormat="1" ht="10.5" customHeight="1" x14ac:dyDescent="0.25">
      <c r="A30" s="101">
        <v>3.11</v>
      </c>
      <c r="B30" s="78">
        <v>19.03</v>
      </c>
      <c r="C30" s="79" t="s">
        <v>82</v>
      </c>
      <c r="D30" s="80"/>
      <c r="E30" s="81"/>
      <c r="F30" s="69" t="s">
        <v>18</v>
      </c>
      <c r="G30" s="70"/>
      <c r="H30" s="121"/>
      <c r="I30" s="124"/>
      <c r="K30" s="38"/>
    </row>
    <row r="31" spans="1:11" s="35" customFormat="1" ht="10.5" customHeight="1" x14ac:dyDescent="0.25">
      <c r="A31" s="101">
        <v>3.12</v>
      </c>
      <c r="B31" s="78">
        <v>19.04</v>
      </c>
      <c r="C31" s="79"/>
      <c r="D31" s="80" t="s">
        <v>84</v>
      </c>
      <c r="E31" s="81"/>
      <c r="F31" s="69" t="s">
        <v>22</v>
      </c>
      <c r="G31" s="70"/>
      <c r="H31" s="121"/>
      <c r="I31" s="124"/>
      <c r="K31" s="38"/>
    </row>
    <row r="32" spans="1:11" s="35" customFormat="1" ht="10.5" customHeight="1" x14ac:dyDescent="0.25">
      <c r="A32" s="101">
        <v>3.13</v>
      </c>
      <c r="B32" s="78">
        <v>19.05</v>
      </c>
      <c r="C32" s="79"/>
      <c r="D32" s="80" t="s">
        <v>85</v>
      </c>
      <c r="E32" s="81"/>
      <c r="F32" s="69" t="s">
        <v>86</v>
      </c>
      <c r="G32" s="70"/>
      <c r="H32" s="121"/>
      <c r="I32" s="124"/>
      <c r="K32" s="38"/>
    </row>
    <row r="33" spans="1:11" s="35" customFormat="1" ht="10.5" customHeight="1" x14ac:dyDescent="0.25">
      <c r="A33" s="65">
        <v>4</v>
      </c>
      <c r="B33" s="66"/>
      <c r="C33" s="55" t="s">
        <v>19</v>
      </c>
      <c r="D33" s="67"/>
      <c r="E33" s="68"/>
      <c r="F33" s="69"/>
      <c r="G33" s="70"/>
      <c r="H33" s="121"/>
      <c r="I33" s="124"/>
      <c r="K33" s="38" t="str">
        <f t="shared" si="0"/>
        <v/>
      </c>
    </row>
    <row r="34" spans="1:11" s="35" customFormat="1" ht="10.5" customHeight="1" x14ac:dyDescent="0.25">
      <c r="A34" s="102" t="s">
        <v>57</v>
      </c>
      <c r="B34" s="78">
        <v>16.010000000000002</v>
      </c>
      <c r="C34" s="79" t="s">
        <v>56</v>
      </c>
      <c r="D34" s="80"/>
      <c r="E34" s="81"/>
      <c r="F34" s="69"/>
      <c r="G34" s="70"/>
      <c r="H34" s="121"/>
      <c r="I34" s="124"/>
      <c r="K34" s="38" t="str">
        <f t="shared" si="0"/>
        <v/>
      </c>
    </row>
    <row r="35" spans="1:11" s="35" customFormat="1" ht="10.5" customHeight="1" x14ac:dyDescent="0.25">
      <c r="A35" s="102">
        <v>4.4000000000000004</v>
      </c>
      <c r="B35" s="78"/>
      <c r="C35" s="126" t="s">
        <v>111</v>
      </c>
      <c r="D35" s="53" t="s">
        <v>129</v>
      </c>
      <c r="E35" s="49"/>
      <c r="F35" s="69" t="s">
        <v>12</v>
      </c>
      <c r="G35" s="180"/>
      <c r="H35" s="181"/>
      <c r="I35" s="124"/>
      <c r="K35" s="38"/>
    </row>
    <row r="36" spans="1:11" s="35" customFormat="1" ht="10.5" customHeight="1" x14ac:dyDescent="0.25">
      <c r="A36" s="102">
        <v>4.5</v>
      </c>
      <c r="B36" s="78"/>
      <c r="C36" s="125" t="s">
        <v>132</v>
      </c>
      <c r="D36" s="53" t="s">
        <v>130</v>
      </c>
      <c r="E36" s="49"/>
      <c r="F36" s="69" t="s">
        <v>12</v>
      </c>
      <c r="G36" s="180"/>
      <c r="H36" s="181"/>
      <c r="I36" s="124"/>
      <c r="K36" s="38"/>
    </row>
    <row r="37" spans="1:11" s="35" customFormat="1" ht="10.5" customHeight="1" x14ac:dyDescent="0.25">
      <c r="A37" s="102">
        <v>4.5999999999999996</v>
      </c>
      <c r="B37" s="78"/>
      <c r="C37" s="107" t="s">
        <v>135</v>
      </c>
      <c r="D37" s="53" t="s">
        <v>107</v>
      </c>
      <c r="E37" s="49"/>
      <c r="F37" s="69" t="s">
        <v>12</v>
      </c>
      <c r="G37" s="180"/>
      <c r="H37" s="185"/>
      <c r="I37" s="124"/>
      <c r="K37" s="38"/>
    </row>
    <row r="38" spans="1:11" s="35" customFormat="1" ht="10.5" customHeight="1" x14ac:dyDescent="0.25">
      <c r="A38" s="102">
        <v>4.7</v>
      </c>
      <c r="B38" s="78"/>
      <c r="C38" s="125" t="s">
        <v>133</v>
      </c>
      <c r="D38" s="53" t="s">
        <v>131</v>
      </c>
      <c r="E38" s="49"/>
      <c r="F38" s="69" t="s">
        <v>12</v>
      </c>
      <c r="G38" s="180"/>
      <c r="H38" s="181"/>
      <c r="I38" s="124"/>
      <c r="K38" s="38"/>
    </row>
    <row r="39" spans="1:11" s="35" customFormat="1" ht="10.5" customHeight="1" x14ac:dyDescent="0.25">
      <c r="A39" s="102">
        <v>4.8</v>
      </c>
      <c r="B39" s="78">
        <v>16.02</v>
      </c>
      <c r="C39" s="79" t="s">
        <v>21</v>
      </c>
      <c r="D39" s="80"/>
      <c r="E39" s="81"/>
      <c r="F39" s="69" t="s">
        <v>18</v>
      </c>
      <c r="G39" s="181"/>
      <c r="H39" s="121"/>
      <c r="I39" s="124"/>
      <c r="K39" s="38"/>
    </row>
    <row r="40" spans="1:11" s="35" customFormat="1" ht="10.5" customHeight="1" x14ac:dyDescent="0.25">
      <c r="A40" s="102">
        <v>4.9000000000000004</v>
      </c>
      <c r="B40" s="78">
        <v>16.03</v>
      </c>
      <c r="C40" s="107" t="s">
        <v>108</v>
      </c>
      <c r="D40" s="108" t="s">
        <v>207</v>
      </c>
      <c r="E40" s="81"/>
      <c r="F40" s="69" t="s">
        <v>18</v>
      </c>
      <c r="G40" s="181"/>
      <c r="H40" s="121"/>
      <c r="I40" s="124"/>
      <c r="K40" s="38"/>
    </row>
    <row r="41" spans="1:11" s="35" customFormat="1" ht="10.5" customHeight="1" x14ac:dyDescent="0.25">
      <c r="A41" s="104">
        <v>4.0999999999999996</v>
      </c>
      <c r="B41" s="78"/>
      <c r="C41" s="107" t="s">
        <v>109</v>
      </c>
      <c r="D41" s="108" t="s">
        <v>202</v>
      </c>
      <c r="E41" s="81"/>
      <c r="F41" s="69" t="s">
        <v>22</v>
      </c>
      <c r="G41" s="181"/>
      <c r="H41" s="121"/>
      <c r="I41" s="124"/>
      <c r="K41" s="38"/>
    </row>
    <row r="42" spans="1:11" s="35" customFormat="1" ht="10.5" customHeight="1" x14ac:dyDescent="0.25">
      <c r="A42" s="105">
        <v>4.1100000000000003</v>
      </c>
      <c r="B42" s="78">
        <v>16.04</v>
      </c>
      <c r="C42" s="107" t="s">
        <v>108</v>
      </c>
      <c r="D42" s="108" t="s">
        <v>208</v>
      </c>
      <c r="E42" s="81"/>
      <c r="F42" s="69" t="s">
        <v>23</v>
      </c>
      <c r="G42" s="181"/>
      <c r="H42" s="121"/>
      <c r="I42" s="124"/>
      <c r="K42" s="38"/>
    </row>
    <row r="43" spans="1:11" s="35" customFormat="1" ht="10.5" customHeight="1" x14ac:dyDescent="0.25">
      <c r="A43" s="102" t="s">
        <v>59</v>
      </c>
      <c r="B43" s="78"/>
      <c r="C43" s="107" t="s">
        <v>109</v>
      </c>
      <c r="D43" s="108" t="s">
        <v>206</v>
      </c>
      <c r="E43" s="81"/>
      <c r="F43" s="69" t="s">
        <v>24</v>
      </c>
      <c r="G43" s="181"/>
      <c r="H43" s="121"/>
      <c r="I43" s="124"/>
      <c r="K43" s="38"/>
    </row>
    <row r="44" spans="1:11" s="35" customFormat="1" ht="10.5" customHeight="1" x14ac:dyDescent="0.25">
      <c r="A44" s="102"/>
      <c r="B44" s="78"/>
      <c r="C44" s="107"/>
      <c r="D44" s="108"/>
      <c r="E44" s="81"/>
      <c r="F44" s="69"/>
      <c r="G44" s="181"/>
      <c r="H44" s="121"/>
      <c r="I44" s="174"/>
      <c r="K44" s="38"/>
    </row>
    <row r="45" spans="1:11" s="36" customFormat="1" ht="10.5" customHeight="1" x14ac:dyDescent="0.25">
      <c r="A45" s="105">
        <v>4.13</v>
      </c>
      <c r="B45" s="106">
        <v>34.01</v>
      </c>
      <c r="C45" s="107" t="s">
        <v>53</v>
      </c>
      <c r="D45" s="108"/>
      <c r="E45" s="109"/>
      <c r="F45" s="69"/>
      <c r="G45" s="181"/>
      <c r="H45" s="121"/>
      <c r="I45" s="124"/>
      <c r="K45" s="38" t="str">
        <f t="shared" si="0"/>
        <v/>
      </c>
    </row>
    <row r="46" spans="1:11" s="36" customFormat="1" ht="10.5" customHeight="1" x14ac:dyDescent="0.25">
      <c r="A46" s="102" t="s">
        <v>72</v>
      </c>
      <c r="B46" s="106"/>
      <c r="C46" s="107" t="s">
        <v>108</v>
      </c>
      <c r="D46" s="108" t="s">
        <v>123</v>
      </c>
      <c r="E46" s="81"/>
      <c r="F46" s="69" t="s">
        <v>20</v>
      </c>
      <c r="G46" s="181"/>
      <c r="H46" s="121"/>
      <c r="I46" s="124"/>
      <c r="K46" s="38"/>
    </row>
    <row r="47" spans="1:11" s="35" customFormat="1" ht="10.5" customHeight="1" x14ac:dyDescent="0.25">
      <c r="A47" s="102" t="s">
        <v>99</v>
      </c>
      <c r="B47" s="78"/>
      <c r="C47" s="107" t="s">
        <v>109</v>
      </c>
      <c r="D47" s="108" t="s">
        <v>124</v>
      </c>
      <c r="E47" s="81"/>
      <c r="F47" s="69" t="s">
        <v>20</v>
      </c>
      <c r="G47" s="181"/>
      <c r="H47" s="121"/>
      <c r="I47" s="124"/>
      <c r="K47" s="38"/>
    </row>
    <row r="48" spans="1:11" s="35" customFormat="1" ht="10.5" customHeight="1" x14ac:dyDescent="0.25">
      <c r="A48" s="65">
        <v>5</v>
      </c>
      <c r="B48" s="66"/>
      <c r="C48" s="55" t="s">
        <v>25</v>
      </c>
      <c r="D48" s="67"/>
      <c r="E48" s="68"/>
      <c r="F48" s="69"/>
      <c r="G48" s="181"/>
      <c r="H48" s="121"/>
      <c r="I48" s="124"/>
      <c r="K48" s="38"/>
    </row>
    <row r="49" spans="1:11" s="35" customFormat="1" ht="10.5" customHeight="1" x14ac:dyDescent="0.25">
      <c r="A49" s="73">
        <v>5.0999999999999996</v>
      </c>
      <c r="B49" s="78">
        <v>17.010000000000002</v>
      </c>
      <c r="C49" s="79" t="s">
        <v>26</v>
      </c>
      <c r="D49" s="80"/>
      <c r="E49" s="81"/>
      <c r="F49" s="69"/>
      <c r="G49" s="181"/>
      <c r="H49" s="121"/>
      <c r="I49" s="124"/>
      <c r="K49" s="38"/>
    </row>
    <row r="50" spans="1:11" s="35" customFormat="1" ht="10.5" customHeight="1" x14ac:dyDescent="0.25">
      <c r="A50" s="73">
        <v>5.2</v>
      </c>
      <c r="B50" s="78"/>
      <c r="C50" s="107" t="s">
        <v>108</v>
      </c>
      <c r="D50" s="108" t="s">
        <v>126</v>
      </c>
      <c r="E50" s="81"/>
      <c r="F50" s="69" t="s">
        <v>18</v>
      </c>
      <c r="G50" s="181"/>
      <c r="H50" s="121"/>
      <c r="I50" s="124"/>
      <c r="K50" s="38"/>
    </row>
    <row r="51" spans="1:11" s="35" customFormat="1" ht="10.5" customHeight="1" x14ac:dyDescent="0.25">
      <c r="A51" s="73">
        <v>5.3</v>
      </c>
      <c r="B51" s="78"/>
      <c r="C51" s="107" t="s">
        <v>109</v>
      </c>
      <c r="D51" s="108" t="s">
        <v>127</v>
      </c>
      <c r="E51" s="81"/>
      <c r="F51" s="69" t="s">
        <v>18</v>
      </c>
      <c r="G51" s="181"/>
      <c r="H51" s="121"/>
      <c r="I51" s="124"/>
      <c r="K51" s="38"/>
    </row>
    <row r="52" spans="1:11" s="35" customFormat="1" ht="10.5" customHeight="1" x14ac:dyDescent="0.25">
      <c r="A52" s="73">
        <v>5.4</v>
      </c>
      <c r="B52" s="78"/>
      <c r="C52" s="107" t="s">
        <v>111</v>
      </c>
      <c r="D52" s="108" t="s">
        <v>128</v>
      </c>
      <c r="E52" s="81"/>
      <c r="F52" s="69" t="s">
        <v>18</v>
      </c>
      <c r="G52" s="181"/>
      <c r="H52" s="121"/>
      <c r="I52" s="124"/>
      <c r="K52" s="38"/>
    </row>
    <row r="53" spans="1:11" s="35" customFormat="1" ht="10.5" customHeight="1" x14ac:dyDescent="0.25">
      <c r="A53" s="73">
        <v>5.5</v>
      </c>
      <c r="B53" s="78"/>
      <c r="C53" s="107" t="s">
        <v>133</v>
      </c>
      <c r="D53" s="108" t="s">
        <v>134</v>
      </c>
      <c r="E53" s="81"/>
      <c r="F53" s="69" t="s">
        <v>18</v>
      </c>
      <c r="G53" s="181"/>
      <c r="H53" s="121"/>
      <c r="I53" s="124"/>
      <c r="K53" s="38"/>
    </row>
    <row r="54" spans="1:11" s="35" customFormat="1" ht="10.5" customHeight="1" x14ac:dyDescent="0.25">
      <c r="A54" s="73">
        <v>5.6</v>
      </c>
      <c r="B54" s="78">
        <v>17.02</v>
      </c>
      <c r="C54" s="79" t="s">
        <v>58</v>
      </c>
      <c r="D54" s="80"/>
      <c r="E54" s="81"/>
      <c r="F54" s="69" t="s">
        <v>18</v>
      </c>
      <c r="G54" s="70"/>
      <c r="H54" s="121"/>
      <c r="I54" s="124"/>
      <c r="K54" s="38"/>
    </row>
    <row r="55" spans="1:11" s="35" customFormat="1" ht="10.5" customHeight="1" x14ac:dyDescent="0.25">
      <c r="A55" s="73">
        <v>5.7</v>
      </c>
      <c r="B55" s="78">
        <v>17.03</v>
      </c>
      <c r="C55" s="107" t="s">
        <v>108</v>
      </c>
      <c r="D55" s="108" t="s">
        <v>209</v>
      </c>
      <c r="E55" s="81"/>
      <c r="F55" s="69" t="s">
        <v>18</v>
      </c>
      <c r="G55" s="70"/>
      <c r="H55" s="121"/>
      <c r="I55" s="124"/>
      <c r="K55" s="38"/>
    </row>
    <row r="56" spans="1:11" s="35" customFormat="1" ht="10.5" customHeight="1" x14ac:dyDescent="0.25">
      <c r="A56" s="73">
        <v>5.8</v>
      </c>
      <c r="B56" s="78"/>
      <c r="C56" s="107" t="s">
        <v>109</v>
      </c>
      <c r="D56" s="108" t="s">
        <v>210</v>
      </c>
      <c r="E56" s="81"/>
      <c r="F56" s="69" t="s">
        <v>22</v>
      </c>
      <c r="G56" s="70"/>
      <c r="H56" s="121"/>
      <c r="I56" s="124"/>
      <c r="K56" s="38"/>
    </row>
    <row r="57" spans="1:11" s="35" customFormat="1" ht="10.5" customHeight="1" x14ac:dyDescent="0.25">
      <c r="A57" s="73">
        <v>5.9</v>
      </c>
      <c r="B57" s="78">
        <v>17.04</v>
      </c>
      <c r="C57" s="107" t="s">
        <v>108</v>
      </c>
      <c r="D57" s="108" t="s">
        <v>208</v>
      </c>
      <c r="E57" s="81"/>
      <c r="F57" s="69" t="s">
        <v>23</v>
      </c>
      <c r="G57" s="70"/>
      <c r="H57" s="121"/>
      <c r="I57" s="124"/>
      <c r="K57" s="38"/>
    </row>
    <row r="58" spans="1:11" s="35" customFormat="1" ht="10.5" customHeight="1" x14ac:dyDescent="0.25">
      <c r="A58" s="73" t="s">
        <v>27</v>
      </c>
      <c r="B58" s="78"/>
      <c r="C58" s="107" t="s">
        <v>109</v>
      </c>
      <c r="D58" s="108" t="s">
        <v>211</v>
      </c>
      <c r="E58" s="81"/>
      <c r="F58" s="69" t="s">
        <v>24</v>
      </c>
      <c r="G58" s="70"/>
      <c r="H58" s="121"/>
      <c r="I58" s="124"/>
      <c r="K58" s="38"/>
    </row>
    <row r="59" spans="1:11" s="35" customFormat="1" ht="10.5" customHeight="1" x14ac:dyDescent="0.25">
      <c r="A59" s="73" t="s">
        <v>28</v>
      </c>
      <c r="B59" s="78">
        <v>17.05</v>
      </c>
      <c r="C59" s="107" t="s">
        <v>108</v>
      </c>
      <c r="D59" s="108" t="s">
        <v>136</v>
      </c>
      <c r="E59" s="81"/>
      <c r="F59" s="69" t="s">
        <v>23</v>
      </c>
      <c r="G59" s="70"/>
      <c r="H59" s="121"/>
      <c r="I59" s="124"/>
      <c r="K59" s="38"/>
    </row>
    <row r="60" spans="1:11" s="35" customFormat="1" ht="10.5" customHeight="1" x14ac:dyDescent="0.25">
      <c r="A60" s="73" t="s">
        <v>66</v>
      </c>
      <c r="B60" s="78"/>
      <c r="C60" s="107" t="s">
        <v>109</v>
      </c>
      <c r="D60" s="108" t="s">
        <v>137</v>
      </c>
      <c r="E60" s="81"/>
      <c r="F60" s="69" t="s">
        <v>24</v>
      </c>
      <c r="G60" s="70"/>
      <c r="H60" s="121"/>
      <c r="I60" s="124"/>
      <c r="K60" s="38"/>
    </row>
    <row r="61" spans="1:11" s="35" customFormat="1" ht="10.5" customHeight="1" x14ac:dyDescent="0.25">
      <c r="A61" s="73" t="s">
        <v>67</v>
      </c>
      <c r="B61" s="78"/>
      <c r="C61" s="107" t="s">
        <v>111</v>
      </c>
      <c r="D61" s="108" t="s">
        <v>110</v>
      </c>
      <c r="E61" s="81"/>
      <c r="F61" s="69" t="s">
        <v>31</v>
      </c>
      <c r="G61" s="70"/>
      <c r="H61" s="121"/>
      <c r="I61" s="124"/>
      <c r="K61" s="38"/>
    </row>
    <row r="62" spans="1:11" s="35" customFormat="1" ht="10.5" customHeight="1" x14ac:dyDescent="0.25">
      <c r="A62" s="73" t="s">
        <v>68</v>
      </c>
      <c r="B62" s="78"/>
      <c r="C62" s="107" t="s">
        <v>135</v>
      </c>
      <c r="D62" s="108" t="s">
        <v>138</v>
      </c>
      <c r="E62" s="81"/>
      <c r="F62" s="69" t="s">
        <v>23</v>
      </c>
      <c r="G62" s="70"/>
      <c r="H62" s="121"/>
      <c r="I62" s="124"/>
      <c r="K62" s="38"/>
    </row>
    <row r="63" spans="1:11" s="35" customFormat="1" ht="10.5" customHeight="1" x14ac:dyDescent="0.25">
      <c r="A63" s="73" t="s">
        <v>69</v>
      </c>
      <c r="B63" s="78">
        <v>17.059999999999999</v>
      </c>
      <c r="C63" s="79" t="s">
        <v>65</v>
      </c>
      <c r="D63" s="80"/>
      <c r="E63" s="81"/>
      <c r="F63" s="69"/>
      <c r="G63" s="70"/>
      <c r="H63" s="121"/>
      <c r="I63" s="124"/>
      <c r="K63" s="38"/>
    </row>
    <row r="64" spans="1:11" s="35" customFormat="1" ht="10.5" customHeight="1" x14ac:dyDescent="0.25">
      <c r="A64" s="73" t="s">
        <v>70</v>
      </c>
      <c r="B64" s="78"/>
      <c r="C64" s="107" t="s">
        <v>108</v>
      </c>
      <c r="D64" s="108" t="s">
        <v>139</v>
      </c>
      <c r="E64" s="81"/>
      <c r="F64" s="69" t="s">
        <v>11</v>
      </c>
      <c r="G64" s="70"/>
      <c r="H64" s="121"/>
      <c r="I64" s="124"/>
      <c r="K64" s="38"/>
    </row>
    <row r="65" spans="1:11" s="35" customFormat="1" ht="10.5" customHeight="1" x14ac:dyDescent="0.25">
      <c r="A65" s="73">
        <v>5.17</v>
      </c>
      <c r="B65" s="78"/>
      <c r="C65" s="107" t="s">
        <v>109</v>
      </c>
      <c r="D65" s="108" t="s">
        <v>140</v>
      </c>
      <c r="E65" s="81"/>
      <c r="F65" s="69" t="s">
        <v>11</v>
      </c>
      <c r="G65" s="70"/>
      <c r="H65" s="121"/>
      <c r="I65" s="124"/>
      <c r="K65" s="38"/>
    </row>
    <row r="66" spans="1:11" s="35" customFormat="1" ht="10.5" customHeight="1" x14ac:dyDescent="0.25">
      <c r="A66" s="73"/>
      <c r="B66" s="78"/>
      <c r="C66" s="79"/>
      <c r="D66" s="80"/>
      <c r="E66" s="81"/>
      <c r="F66" s="69"/>
      <c r="G66" s="70"/>
      <c r="H66" s="121"/>
      <c r="I66" s="124"/>
      <c r="K66" s="38" t="str">
        <f t="shared" ref="K66:K68" si="1">IF(H66="","",ROUND(H66,2))</f>
        <v/>
      </c>
    </row>
    <row r="67" spans="1:11" s="35" customFormat="1" ht="10.5" customHeight="1" x14ac:dyDescent="0.25">
      <c r="A67" s="65">
        <v>6</v>
      </c>
      <c r="B67" s="66"/>
      <c r="C67" s="55" t="s">
        <v>29</v>
      </c>
      <c r="D67" s="67"/>
      <c r="E67" s="68"/>
      <c r="F67" s="69"/>
      <c r="G67" s="70"/>
      <c r="H67" s="121"/>
      <c r="I67" s="124"/>
      <c r="K67" s="38" t="str">
        <f t="shared" si="1"/>
        <v/>
      </c>
    </row>
    <row r="68" spans="1:11" s="35" customFormat="1" ht="10.5" customHeight="1" x14ac:dyDescent="0.25">
      <c r="A68" s="73">
        <v>6.1</v>
      </c>
      <c r="B68" s="106">
        <v>18.010000000000002</v>
      </c>
      <c r="C68" s="107" t="s">
        <v>30</v>
      </c>
      <c r="D68" s="108"/>
      <c r="E68" s="109"/>
      <c r="F68" s="69"/>
      <c r="G68" s="70"/>
      <c r="H68" s="121"/>
      <c r="I68" s="124"/>
      <c r="K68" s="38" t="str">
        <f t="shared" si="1"/>
        <v/>
      </c>
    </row>
    <row r="69" spans="1:11" s="35" customFormat="1" ht="10.5" customHeight="1" x14ac:dyDescent="0.25">
      <c r="A69" s="73">
        <v>6.2</v>
      </c>
      <c r="B69" s="78"/>
      <c r="C69" s="107" t="s">
        <v>108</v>
      </c>
      <c r="D69" s="108" t="s">
        <v>113</v>
      </c>
      <c r="E69" s="81"/>
      <c r="F69" s="69" t="s">
        <v>12</v>
      </c>
      <c r="G69" s="70"/>
      <c r="H69" s="121"/>
      <c r="I69" s="124"/>
      <c r="K69" s="38"/>
    </row>
    <row r="70" spans="1:11" s="35" customFormat="1" ht="10.5" customHeight="1" x14ac:dyDescent="0.25">
      <c r="A70" s="73">
        <v>6.3</v>
      </c>
      <c r="B70" s="78"/>
      <c r="C70" s="107" t="s">
        <v>109</v>
      </c>
      <c r="D70" s="108" t="s">
        <v>114</v>
      </c>
      <c r="E70" s="81"/>
      <c r="F70" s="69" t="s">
        <v>12</v>
      </c>
      <c r="G70" s="70"/>
      <c r="H70" s="121"/>
      <c r="I70" s="124"/>
      <c r="K70" s="38"/>
    </row>
    <row r="71" spans="1:11" s="35" customFormat="1" ht="10.5" customHeight="1" x14ac:dyDescent="0.25">
      <c r="A71" s="73">
        <v>6.4</v>
      </c>
      <c r="B71" s="78"/>
      <c r="C71" s="107" t="s">
        <v>111</v>
      </c>
      <c r="D71" s="108" t="s">
        <v>115</v>
      </c>
      <c r="E71" s="81"/>
      <c r="F71" s="69" t="s">
        <v>12</v>
      </c>
      <c r="G71" s="70"/>
      <c r="H71" s="121"/>
      <c r="I71" s="124"/>
      <c r="K71" s="38"/>
    </row>
    <row r="72" spans="1:11" s="35" customFormat="1" ht="10.5" customHeight="1" x14ac:dyDescent="0.25">
      <c r="A72" s="65">
        <v>8</v>
      </c>
      <c r="B72" s="66"/>
      <c r="C72" s="55" t="s">
        <v>60</v>
      </c>
      <c r="D72" s="67"/>
      <c r="E72" s="68"/>
      <c r="F72" s="69"/>
      <c r="G72" s="110"/>
      <c r="H72" s="121"/>
      <c r="I72" s="124"/>
      <c r="K72" s="38"/>
    </row>
    <row r="73" spans="1:11" s="35" customFormat="1" ht="10.5" customHeight="1" x14ac:dyDescent="0.25">
      <c r="A73" s="73">
        <v>8.1</v>
      </c>
      <c r="B73" s="78">
        <v>71.010000000000005</v>
      </c>
      <c r="C73" s="78" t="s">
        <v>91</v>
      </c>
      <c r="D73" s="78"/>
      <c r="E73" s="78"/>
      <c r="F73" s="69" t="s">
        <v>31</v>
      </c>
      <c r="G73" s="110"/>
      <c r="H73" s="179"/>
      <c r="I73" s="124"/>
      <c r="K73" s="38"/>
    </row>
    <row r="74" spans="1:11" s="35" customFormat="1" ht="10.5" customHeight="1" thickBot="1" x14ac:dyDescent="0.3">
      <c r="A74" s="160"/>
      <c r="B74" s="161"/>
      <c r="C74" s="166"/>
      <c r="D74" s="167"/>
      <c r="E74" s="168"/>
      <c r="F74" s="162"/>
      <c r="G74" s="163"/>
      <c r="H74" s="164"/>
      <c r="I74" s="165"/>
      <c r="K74" s="38"/>
    </row>
    <row r="75" spans="1:11" ht="14.25" customHeight="1" thickBot="1" x14ac:dyDescent="0.3">
      <c r="A75" s="155" t="s">
        <v>186</v>
      </c>
      <c r="B75" s="156"/>
      <c r="C75" s="156"/>
      <c r="D75" s="156"/>
      <c r="E75" s="156"/>
      <c r="F75" s="157"/>
      <c r="G75" s="158"/>
      <c r="H75" s="159"/>
      <c r="I75" s="186"/>
      <c r="K75" s="38" t="str">
        <f>IF(H75="","",ROUND(H75,2))</f>
        <v/>
      </c>
    </row>
  </sheetData>
  <mergeCells count="2">
    <mergeCell ref="A1:I1"/>
    <mergeCell ref="A6:I6"/>
  </mergeCells>
  <printOptions horizontalCentered="1"/>
  <pageMargins left="0.25" right="0.25" top="0.75" bottom="0.75" header="0.3" footer="0.3"/>
  <pageSetup paperSize="9" scale="90" firstPageNumber="2" orientation="portrait" useFirstPageNumber="1" r:id="rId1"/>
  <headerFooter alignWithMargins="0">
    <oddFooter>Page &amp;P&amp;RN SALTRM BOQ_2019 (yellow)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09FE-D2C5-497E-B5C0-90F4DCFF93E1}">
  <dimension ref="A1:M80"/>
  <sheetViews>
    <sheetView view="pageBreakPreview" topLeftCell="A61" zoomScaleNormal="90" zoomScaleSheetLayoutView="100" workbookViewId="0">
      <selection activeCell="I81" sqref="I81"/>
    </sheetView>
  </sheetViews>
  <sheetFormatPr defaultRowHeight="13.2" x14ac:dyDescent="0.25"/>
  <cols>
    <col min="1" max="1" width="6.33203125" style="232" customWidth="1"/>
    <col min="2" max="2" width="7.109375" style="232" customWidth="1"/>
    <col min="3" max="3" width="3.33203125" style="232" customWidth="1"/>
    <col min="4" max="4" width="3.6640625" style="232" customWidth="1"/>
    <col min="5" max="5" width="37.5546875" style="232" customWidth="1"/>
    <col min="6" max="6" width="10.109375" style="237" customWidth="1"/>
    <col min="7" max="7" width="11.33203125" style="237" customWidth="1"/>
    <col min="8" max="8" width="11.88671875" style="299" customWidth="1"/>
    <col min="9" max="9" width="16.44140625" style="300" customWidth="1"/>
    <col min="10" max="10" width="8.5546875" style="232" customWidth="1"/>
    <col min="11" max="11" width="12.5546875" style="232" customWidth="1"/>
    <col min="12" max="12" width="9.33203125" style="232" bestFit="1" customWidth="1"/>
    <col min="13" max="13" width="16.109375" style="232" bestFit="1" customWidth="1"/>
    <col min="14" max="16384" width="8.88671875" style="232"/>
  </cols>
  <sheetData>
    <row r="1" spans="1:13" ht="21" x14ac:dyDescent="0.25">
      <c r="A1" s="333" t="s">
        <v>0</v>
      </c>
      <c r="B1" s="334"/>
      <c r="C1" s="334"/>
      <c r="D1" s="334"/>
      <c r="E1" s="334"/>
      <c r="F1" s="334"/>
      <c r="G1" s="334"/>
      <c r="H1" s="334"/>
      <c r="I1" s="335"/>
    </row>
    <row r="2" spans="1:13" ht="16.5" customHeight="1" x14ac:dyDescent="0.25">
      <c r="A2" s="233" t="s">
        <v>184</v>
      </c>
      <c r="B2" s="234"/>
      <c r="C2" s="235"/>
      <c r="D2" s="235"/>
      <c r="E2" s="236" t="str">
        <f>[3]establishment!E2</f>
        <v>CONTRACT No : W/RB/RA-13/2022</v>
      </c>
      <c r="G2" s="238"/>
      <c r="H2" s="239" t="s">
        <v>51</v>
      </c>
      <c r="I2" s="240"/>
    </row>
    <row r="3" spans="1:13" ht="16.5" customHeight="1" x14ac:dyDescent="0.25">
      <c r="A3" s="241" t="s">
        <v>1</v>
      </c>
      <c r="B3" s="242"/>
      <c r="C3" s="242"/>
      <c r="D3" s="242"/>
      <c r="E3" s="243" t="str">
        <f>establishment!E3</f>
        <v>OUTJO</v>
      </c>
      <c r="G3" s="244"/>
      <c r="H3" s="245" t="s">
        <v>88</v>
      </c>
      <c r="I3" s="246"/>
    </row>
    <row r="4" spans="1:13" ht="16.5" customHeight="1" thickBot="1" x14ac:dyDescent="0.3">
      <c r="A4" s="247" t="s">
        <v>39</v>
      </c>
      <c r="B4" s="248"/>
      <c r="C4" s="248" t="str">
        <f>establishment!C4</f>
        <v>SALT ROAD MAINTENANCE IN THE OTJIWARONGO REGION - D2302</v>
      </c>
      <c r="D4" s="249"/>
      <c r="E4" s="249"/>
      <c r="F4" s="250"/>
      <c r="G4" s="250"/>
      <c r="H4" s="251"/>
      <c r="I4" s="252"/>
    </row>
    <row r="5" spans="1:13" ht="24.75" customHeight="1" thickBot="1" x14ac:dyDescent="0.3">
      <c r="A5" s="253" t="s">
        <v>2</v>
      </c>
      <c r="B5" s="254" t="s">
        <v>3</v>
      </c>
      <c r="C5" s="255" t="s">
        <v>4</v>
      </c>
      <c r="D5" s="254"/>
      <c r="E5" s="254"/>
      <c r="F5" s="254" t="s">
        <v>5</v>
      </c>
      <c r="G5" s="254" t="s">
        <v>6</v>
      </c>
      <c r="H5" s="256" t="s">
        <v>7</v>
      </c>
      <c r="I5" s="257" t="s">
        <v>8</v>
      </c>
      <c r="K5" s="258"/>
    </row>
    <row r="6" spans="1:13" ht="16.5" customHeight="1" thickBot="1" x14ac:dyDescent="0.3">
      <c r="A6" s="336" t="s">
        <v>71</v>
      </c>
      <c r="B6" s="337"/>
      <c r="C6" s="337"/>
      <c r="D6" s="337"/>
      <c r="E6" s="337"/>
      <c r="F6" s="337"/>
      <c r="G6" s="337"/>
      <c r="H6" s="337"/>
      <c r="I6" s="338"/>
      <c r="K6" s="258" t="str">
        <f t="shared" ref="K6:K45" si="0">IF(H6="","",ROUND(H6,2))</f>
        <v/>
      </c>
    </row>
    <row r="7" spans="1:13" ht="18" customHeight="1" x14ac:dyDescent="0.25">
      <c r="A7" s="259">
        <v>1</v>
      </c>
      <c r="B7" s="260"/>
      <c r="C7" s="261" t="s">
        <v>9</v>
      </c>
      <c r="D7" s="262"/>
      <c r="E7" s="263"/>
      <c r="F7" s="264"/>
      <c r="G7" s="264"/>
      <c r="H7" s="265"/>
      <c r="I7" s="266"/>
      <c r="K7" s="258" t="str">
        <f t="shared" si="0"/>
        <v/>
      </c>
    </row>
    <row r="8" spans="1:13" ht="18" customHeight="1" x14ac:dyDescent="0.25">
      <c r="A8" s="267">
        <v>1.2</v>
      </c>
      <c r="B8" s="268">
        <v>13.02</v>
      </c>
      <c r="C8" s="269" t="s">
        <v>10</v>
      </c>
      <c r="D8" s="270"/>
      <c r="E8" s="271"/>
      <c r="F8" s="264"/>
      <c r="G8" s="272"/>
      <c r="H8" s="265"/>
      <c r="I8" s="266"/>
      <c r="K8" s="258"/>
    </row>
    <row r="9" spans="1:13" ht="18" customHeight="1" x14ac:dyDescent="0.25">
      <c r="A9" s="267">
        <v>1.3</v>
      </c>
      <c r="B9" s="268"/>
      <c r="C9" s="269" t="s">
        <v>108</v>
      </c>
      <c r="D9" s="270" t="s">
        <v>116</v>
      </c>
      <c r="E9" s="271"/>
      <c r="F9" s="264" t="s">
        <v>11</v>
      </c>
      <c r="G9" s="272">
        <v>2</v>
      </c>
      <c r="H9" s="273"/>
      <c r="I9" s="274">
        <f t="shared" ref="I9:I10" si="1">G9*H9</f>
        <v>0</v>
      </c>
      <c r="K9" s="258"/>
    </row>
    <row r="10" spans="1:13" ht="18" customHeight="1" x14ac:dyDescent="0.25">
      <c r="A10" s="267">
        <v>1.4</v>
      </c>
      <c r="B10" s="268"/>
      <c r="C10" s="269" t="s">
        <v>109</v>
      </c>
      <c r="D10" s="270" t="s">
        <v>117</v>
      </c>
      <c r="E10" s="271"/>
      <c r="F10" s="264" t="s">
        <v>12</v>
      </c>
      <c r="G10" s="272">
        <v>125</v>
      </c>
      <c r="H10" s="273"/>
      <c r="I10" s="274">
        <f t="shared" si="1"/>
        <v>0</v>
      </c>
      <c r="K10" s="258"/>
    </row>
    <row r="11" spans="1:13" ht="18" customHeight="1" x14ac:dyDescent="0.25">
      <c r="A11" s="267">
        <v>1.5</v>
      </c>
      <c r="B11" s="268"/>
      <c r="C11" s="269" t="s">
        <v>111</v>
      </c>
      <c r="D11" s="270" t="s">
        <v>118</v>
      </c>
      <c r="E11" s="271"/>
      <c r="F11" s="264" t="s">
        <v>11</v>
      </c>
      <c r="G11" s="272">
        <v>2</v>
      </c>
      <c r="H11" s="273"/>
      <c r="I11" s="274">
        <f>G11*H11</f>
        <v>0</v>
      </c>
      <c r="K11" s="258"/>
    </row>
    <row r="12" spans="1:13" ht="18" customHeight="1" x14ac:dyDescent="0.25">
      <c r="A12" s="267"/>
      <c r="B12" s="268"/>
      <c r="C12" s="269"/>
      <c r="D12" s="270"/>
      <c r="E12" s="271"/>
      <c r="F12" s="264"/>
      <c r="G12" s="272"/>
      <c r="H12" s="273"/>
      <c r="I12" s="274"/>
      <c r="K12" s="258"/>
    </row>
    <row r="13" spans="1:13" ht="18" customHeight="1" x14ac:dyDescent="0.25">
      <c r="A13" s="259">
        <v>2</v>
      </c>
      <c r="B13" s="260"/>
      <c r="C13" s="261" t="s">
        <v>13</v>
      </c>
      <c r="D13" s="262"/>
      <c r="E13" s="263"/>
      <c r="F13" s="264"/>
      <c r="G13" s="272"/>
      <c r="H13" s="273"/>
      <c r="I13" s="274"/>
      <c r="K13" s="258"/>
    </row>
    <row r="14" spans="1:13" ht="18" customHeight="1" x14ac:dyDescent="0.25">
      <c r="A14" s="267">
        <v>2.1</v>
      </c>
      <c r="B14" s="268">
        <v>14.01</v>
      </c>
      <c r="C14" s="269" t="s">
        <v>14</v>
      </c>
      <c r="D14" s="270"/>
      <c r="E14" s="271"/>
      <c r="F14" s="264"/>
      <c r="G14" s="272"/>
      <c r="H14" s="273"/>
      <c r="I14" s="274"/>
      <c r="K14" s="258" t="str">
        <f t="shared" si="0"/>
        <v/>
      </c>
    </row>
    <row r="15" spans="1:13" ht="18" customHeight="1" x14ac:dyDescent="0.25">
      <c r="A15" s="267">
        <v>2.2000000000000002</v>
      </c>
      <c r="B15" s="268"/>
      <c r="C15" s="269" t="s">
        <v>108</v>
      </c>
      <c r="D15" s="270" t="s">
        <v>120</v>
      </c>
      <c r="E15" s="271"/>
      <c r="F15" s="264" t="s">
        <v>15</v>
      </c>
      <c r="G15" s="272"/>
      <c r="H15" s="273"/>
      <c r="I15" s="274">
        <f t="shared" ref="I15:I17" si="2">G15*H15</f>
        <v>0</v>
      </c>
      <c r="K15" s="258"/>
      <c r="L15" s="275"/>
      <c r="M15" s="258"/>
    </row>
    <row r="16" spans="1:13" ht="18" customHeight="1" x14ac:dyDescent="0.25">
      <c r="A16" s="267">
        <v>2.2999999999999998</v>
      </c>
      <c r="B16" s="268"/>
      <c r="C16" s="269" t="s">
        <v>109</v>
      </c>
      <c r="D16" s="270" t="s">
        <v>121</v>
      </c>
      <c r="E16" s="271"/>
      <c r="F16" s="264" t="s">
        <v>15</v>
      </c>
      <c r="G16" s="272"/>
      <c r="H16" s="273"/>
      <c r="I16" s="274">
        <f t="shared" si="2"/>
        <v>0</v>
      </c>
      <c r="K16" s="258"/>
      <c r="L16" s="258"/>
      <c r="M16" s="258"/>
    </row>
    <row r="17" spans="1:11" ht="18" customHeight="1" x14ac:dyDescent="0.25">
      <c r="A17" s="267">
        <v>2.4</v>
      </c>
      <c r="B17" s="268"/>
      <c r="C17" s="269" t="s">
        <v>111</v>
      </c>
      <c r="D17" s="270" t="s">
        <v>122</v>
      </c>
      <c r="E17" s="271"/>
      <c r="F17" s="264" t="s">
        <v>15</v>
      </c>
      <c r="G17" s="272"/>
      <c r="H17" s="273"/>
      <c r="I17" s="274">
        <f t="shared" si="2"/>
        <v>0</v>
      </c>
      <c r="K17" s="258"/>
    </row>
    <row r="18" spans="1:11" ht="18" customHeight="1" x14ac:dyDescent="0.25">
      <c r="A18" s="267"/>
      <c r="B18" s="268"/>
      <c r="C18" s="269"/>
      <c r="D18" s="270"/>
      <c r="E18" s="271"/>
      <c r="F18" s="264"/>
      <c r="G18" s="272"/>
      <c r="H18" s="273"/>
      <c r="I18" s="274"/>
      <c r="K18" s="258"/>
    </row>
    <row r="19" spans="1:11" ht="18" customHeight="1" x14ac:dyDescent="0.25">
      <c r="A19" s="259">
        <v>3</v>
      </c>
      <c r="B19" s="260"/>
      <c r="C19" s="261" t="s">
        <v>16</v>
      </c>
      <c r="D19" s="262"/>
      <c r="E19" s="263"/>
      <c r="F19" s="264"/>
      <c r="G19" s="272"/>
      <c r="H19" s="273"/>
      <c r="I19" s="274"/>
      <c r="K19" s="258"/>
    </row>
    <row r="20" spans="1:11" ht="18" customHeight="1" x14ac:dyDescent="0.25">
      <c r="A20" s="267">
        <v>3.1</v>
      </c>
      <c r="B20" s="268">
        <v>15.01</v>
      </c>
      <c r="C20" s="269" t="s">
        <v>17</v>
      </c>
      <c r="D20" s="270"/>
      <c r="E20" s="271"/>
      <c r="F20" s="264" t="s">
        <v>18</v>
      </c>
      <c r="G20" s="272">
        <v>2500</v>
      </c>
      <c r="H20" s="273"/>
      <c r="I20" s="274">
        <f>G20*H20</f>
        <v>0</v>
      </c>
      <c r="K20" s="258"/>
    </row>
    <row r="21" spans="1:11" ht="18" customHeight="1" x14ac:dyDescent="0.25">
      <c r="A21" s="267">
        <v>3.2</v>
      </c>
      <c r="B21" s="268">
        <v>15.02</v>
      </c>
      <c r="C21" s="269" t="s">
        <v>54</v>
      </c>
      <c r="D21" s="270"/>
      <c r="E21" s="271"/>
      <c r="F21" s="264"/>
      <c r="G21" s="272"/>
      <c r="H21" s="273"/>
      <c r="I21" s="274"/>
      <c r="K21" s="258"/>
    </row>
    <row r="22" spans="1:11" ht="18" customHeight="1" x14ac:dyDescent="0.25">
      <c r="A22" s="267">
        <v>3.3</v>
      </c>
      <c r="B22" s="268"/>
      <c r="C22" s="269" t="s">
        <v>108</v>
      </c>
      <c r="D22" s="270" t="s">
        <v>126</v>
      </c>
      <c r="E22" s="271"/>
      <c r="F22" s="264" t="s">
        <v>18</v>
      </c>
      <c r="G22" s="272"/>
      <c r="H22" s="273"/>
      <c r="I22" s="274">
        <f t="shared" ref="I22:I24" si="3">G22*H22</f>
        <v>0</v>
      </c>
      <c r="K22" s="258"/>
    </row>
    <row r="23" spans="1:11" ht="18" customHeight="1" x14ac:dyDescent="0.25">
      <c r="A23" s="267">
        <v>3.4</v>
      </c>
      <c r="B23" s="268"/>
      <c r="C23" s="269" t="s">
        <v>109</v>
      </c>
      <c r="D23" s="270" t="s">
        <v>127</v>
      </c>
      <c r="E23" s="271"/>
      <c r="F23" s="264" t="s">
        <v>18</v>
      </c>
      <c r="G23" s="272">
        <f>G40+G60</f>
        <v>39802.5</v>
      </c>
      <c r="H23" s="273"/>
      <c r="I23" s="274">
        <f t="shared" si="3"/>
        <v>0</v>
      </c>
      <c r="K23" s="258"/>
    </row>
    <row r="24" spans="1:11" ht="18" customHeight="1" x14ac:dyDescent="0.25">
      <c r="A24" s="267">
        <v>3.5</v>
      </c>
      <c r="B24" s="268"/>
      <c r="C24" s="269" t="s">
        <v>111</v>
      </c>
      <c r="D24" s="270" t="s">
        <v>128</v>
      </c>
      <c r="E24" s="271"/>
      <c r="F24" s="264" t="s">
        <v>18</v>
      </c>
      <c r="G24" s="272"/>
      <c r="H24" s="273"/>
      <c r="I24" s="274">
        <f t="shared" si="3"/>
        <v>0</v>
      </c>
      <c r="K24" s="258"/>
    </row>
    <row r="25" spans="1:11" ht="18" customHeight="1" x14ac:dyDescent="0.25">
      <c r="A25" s="267">
        <v>3.6</v>
      </c>
      <c r="B25" s="268">
        <v>15.03</v>
      </c>
      <c r="C25" s="269" t="s">
        <v>55</v>
      </c>
      <c r="D25" s="270"/>
      <c r="E25" s="271"/>
      <c r="F25" s="264"/>
      <c r="G25" s="272"/>
      <c r="H25" s="273"/>
      <c r="I25" s="274"/>
      <c r="K25" s="258"/>
    </row>
    <row r="26" spans="1:11" ht="18" customHeight="1" x14ac:dyDescent="0.25">
      <c r="A26" s="267">
        <v>3.7</v>
      </c>
      <c r="B26" s="268"/>
      <c r="C26" s="269" t="s">
        <v>108</v>
      </c>
      <c r="D26" s="270" t="s">
        <v>126</v>
      </c>
      <c r="E26" s="271"/>
      <c r="F26" s="264" t="s">
        <v>18</v>
      </c>
      <c r="G26" s="272"/>
      <c r="H26" s="273"/>
      <c r="I26" s="274">
        <f t="shared" ref="I26:I28" si="4">G26*H26</f>
        <v>0</v>
      </c>
      <c r="K26" s="258"/>
    </row>
    <row r="27" spans="1:11" ht="18" customHeight="1" x14ac:dyDescent="0.25">
      <c r="A27" s="267">
        <v>3.8</v>
      </c>
      <c r="B27" s="268"/>
      <c r="C27" s="269" t="s">
        <v>109</v>
      </c>
      <c r="D27" s="270" t="s">
        <v>127</v>
      </c>
      <c r="E27" s="271"/>
      <c r="F27" s="264" t="s">
        <v>18</v>
      </c>
      <c r="G27" s="272">
        <f>G23</f>
        <v>39802.5</v>
      </c>
      <c r="H27" s="273"/>
      <c r="I27" s="274">
        <f t="shared" si="4"/>
        <v>0</v>
      </c>
      <c r="K27" s="258"/>
    </row>
    <row r="28" spans="1:11" ht="18" customHeight="1" x14ac:dyDescent="0.25">
      <c r="A28" s="267">
        <v>3.9</v>
      </c>
      <c r="B28" s="268"/>
      <c r="C28" s="269" t="s">
        <v>111</v>
      </c>
      <c r="D28" s="270" t="s">
        <v>128</v>
      </c>
      <c r="E28" s="271"/>
      <c r="F28" s="264" t="s">
        <v>18</v>
      </c>
      <c r="G28" s="272"/>
      <c r="H28" s="273"/>
      <c r="I28" s="274">
        <f t="shared" si="4"/>
        <v>0</v>
      </c>
      <c r="K28" s="258"/>
    </row>
    <row r="29" spans="1:11" ht="18" customHeight="1" x14ac:dyDescent="0.25">
      <c r="A29" s="276">
        <v>3.1</v>
      </c>
      <c r="B29" s="268"/>
      <c r="C29" s="261" t="s">
        <v>83</v>
      </c>
      <c r="D29" s="262"/>
      <c r="E29" s="263"/>
      <c r="F29" s="264"/>
      <c r="G29" s="272"/>
      <c r="H29" s="273"/>
      <c r="I29" s="274"/>
      <c r="K29" s="258"/>
    </row>
    <row r="30" spans="1:11" ht="18" customHeight="1" x14ac:dyDescent="0.25">
      <c r="A30" s="276">
        <v>3.11</v>
      </c>
      <c r="B30" s="268">
        <v>19.03</v>
      </c>
      <c r="C30" s="269" t="s">
        <v>82</v>
      </c>
      <c r="D30" s="270"/>
      <c r="E30" s="271"/>
      <c r="F30" s="264" t="s">
        <v>18</v>
      </c>
      <c r="G30" s="272"/>
      <c r="H30" s="273"/>
      <c r="I30" s="274">
        <f t="shared" ref="I30:I32" si="5">G30*H30</f>
        <v>0</v>
      </c>
      <c r="K30" s="258"/>
    </row>
    <row r="31" spans="1:11" ht="18" customHeight="1" x14ac:dyDescent="0.25">
      <c r="A31" s="276">
        <v>3.12</v>
      </c>
      <c r="B31" s="268">
        <v>19.04</v>
      </c>
      <c r="C31" s="269"/>
      <c r="D31" s="270" t="s">
        <v>84</v>
      </c>
      <c r="E31" s="271"/>
      <c r="F31" s="264" t="s">
        <v>22</v>
      </c>
      <c r="G31" s="272"/>
      <c r="H31" s="273"/>
      <c r="I31" s="274">
        <f t="shared" si="5"/>
        <v>0</v>
      </c>
      <c r="K31" s="258"/>
    </row>
    <row r="32" spans="1:11" ht="18" customHeight="1" x14ac:dyDescent="0.25">
      <c r="A32" s="276">
        <v>3.13</v>
      </c>
      <c r="B32" s="268">
        <v>19.05</v>
      </c>
      <c r="C32" s="269"/>
      <c r="D32" s="270" t="s">
        <v>85</v>
      </c>
      <c r="E32" s="271"/>
      <c r="F32" s="264" t="s">
        <v>86</v>
      </c>
      <c r="G32" s="272"/>
      <c r="H32" s="273"/>
      <c r="I32" s="274">
        <f t="shared" si="5"/>
        <v>0</v>
      </c>
      <c r="K32" s="258"/>
    </row>
    <row r="33" spans="1:11" ht="18" customHeight="1" x14ac:dyDescent="0.25">
      <c r="A33" s="259">
        <v>4</v>
      </c>
      <c r="B33" s="260"/>
      <c r="C33" s="261" t="s">
        <v>19</v>
      </c>
      <c r="D33" s="262"/>
      <c r="E33" s="263"/>
      <c r="F33" s="264"/>
      <c r="G33" s="272"/>
      <c r="H33" s="273"/>
      <c r="I33" s="274"/>
      <c r="K33" s="258" t="str">
        <f t="shared" si="0"/>
        <v/>
      </c>
    </row>
    <row r="34" spans="1:11" ht="18" customHeight="1" x14ac:dyDescent="0.25">
      <c r="A34" s="277" t="s">
        <v>57</v>
      </c>
      <c r="B34" s="268">
        <v>16.010000000000002</v>
      </c>
      <c r="C34" s="269" t="s">
        <v>56</v>
      </c>
      <c r="D34" s="270"/>
      <c r="E34" s="271"/>
      <c r="F34" s="264"/>
      <c r="G34" s="272"/>
      <c r="H34" s="273"/>
      <c r="I34" s="274"/>
      <c r="K34" s="258" t="str">
        <f t="shared" si="0"/>
        <v/>
      </c>
    </row>
    <row r="35" spans="1:11" ht="18" customHeight="1" x14ac:dyDescent="0.25">
      <c r="A35" s="277">
        <v>4.4000000000000004</v>
      </c>
      <c r="B35" s="268"/>
      <c r="C35" s="278" t="s">
        <v>111</v>
      </c>
      <c r="D35" s="279" t="s">
        <v>129</v>
      </c>
      <c r="E35" s="280"/>
      <c r="F35" s="264" t="s">
        <v>12</v>
      </c>
      <c r="G35" s="281"/>
      <c r="H35" s="282"/>
      <c r="I35" s="274">
        <f t="shared" ref="I35:I38" si="6">G35*H35</f>
        <v>0</v>
      </c>
      <c r="K35" s="258"/>
    </row>
    <row r="36" spans="1:11" ht="18" customHeight="1" x14ac:dyDescent="0.25">
      <c r="A36" s="277">
        <v>4.5</v>
      </c>
      <c r="B36" s="268"/>
      <c r="C36" s="283" t="s">
        <v>132</v>
      </c>
      <c r="D36" s="279" t="s">
        <v>130</v>
      </c>
      <c r="E36" s="280"/>
      <c r="F36" s="264" t="s">
        <v>12</v>
      </c>
      <c r="G36" s="281"/>
      <c r="H36" s="282"/>
      <c r="I36" s="274">
        <f t="shared" si="6"/>
        <v>0</v>
      </c>
      <c r="K36" s="258"/>
    </row>
    <row r="37" spans="1:11" ht="18" customHeight="1" x14ac:dyDescent="0.25">
      <c r="A37" s="277">
        <v>4.5999999999999996</v>
      </c>
      <c r="B37" s="268"/>
      <c r="C37" s="269" t="s">
        <v>135</v>
      </c>
      <c r="D37" s="279" t="s">
        <v>107</v>
      </c>
      <c r="E37" s="280"/>
      <c r="F37" s="264" t="s">
        <v>12</v>
      </c>
      <c r="G37" s="281">
        <f>Quantities!D12/2</f>
        <v>8.6999999999999993</v>
      </c>
      <c r="H37" s="284"/>
      <c r="I37" s="274">
        <f t="shared" si="6"/>
        <v>0</v>
      </c>
      <c r="K37" s="258"/>
    </row>
    <row r="38" spans="1:11" ht="18" customHeight="1" x14ac:dyDescent="0.25">
      <c r="A38" s="277">
        <v>4.7</v>
      </c>
      <c r="B38" s="268"/>
      <c r="C38" s="283" t="s">
        <v>133</v>
      </c>
      <c r="D38" s="279" t="s">
        <v>131</v>
      </c>
      <c r="E38" s="280"/>
      <c r="F38" s="264" t="s">
        <v>12</v>
      </c>
      <c r="G38" s="281"/>
      <c r="H38" s="282"/>
      <c r="I38" s="274">
        <f t="shared" si="6"/>
        <v>0</v>
      </c>
      <c r="K38" s="258"/>
    </row>
    <row r="39" spans="1:11" ht="18" customHeight="1" x14ac:dyDescent="0.25">
      <c r="A39" s="277">
        <v>4.8</v>
      </c>
      <c r="B39" s="268">
        <v>16.02</v>
      </c>
      <c r="C39" s="269" t="s">
        <v>21</v>
      </c>
      <c r="D39" s="270"/>
      <c r="E39" s="271"/>
      <c r="F39" s="264" t="s">
        <v>18</v>
      </c>
      <c r="G39" s="282">
        <f>Quantities!G13</f>
        <v>5742</v>
      </c>
      <c r="H39" s="273"/>
      <c r="I39" s="274">
        <f t="shared" ref="I39:I43" si="7">G39*H39</f>
        <v>0</v>
      </c>
      <c r="K39" s="258"/>
    </row>
    <row r="40" spans="1:11" ht="18" customHeight="1" x14ac:dyDescent="0.25">
      <c r="A40" s="277">
        <v>4.9000000000000004</v>
      </c>
      <c r="B40" s="268">
        <v>16.03</v>
      </c>
      <c r="C40" s="269" t="s">
        <v>108</v>
      </c>
      <c r="D40" s="270" t="s">
        <v>207</v>
      </c>
      <c r="E40" s="271"/>
      <c r="F40" s="264" t="s">
        <v>18</v>
      </c>
      <c r="G40" s="282">
        <f>G39*1.25</f>
        <v>7177.5</v>
      </c>
      <c r="H40" s="273"/>
      <c r="I40" s="274">
        <f t="shared" si="7"/>
        <v>0</v>
      </c>
      <c r="K40" s="258"/>
    </row>
    <row r="41" spans="1:11" ht="18" customHeight="1" x14ac:dyDescent="0.25">
      <c r="A41" s="276">
        <v>4.0999999999999996</v>
      </c>
      <c r="B41" s="268"/>
      <c r="C41" s="269" t="s">
        <v>109</v>
      </c>
      <c r="D41" s="270" t="s">
        <v>202</v>
      </c>
      <c r="E41" s="271"/>
      <c r="F41" s="264" t="s">
        <v>22</v>
      </c>
      <c r="G41" s="282">
        <f>G39*10</f>
        <v>57420</v>
      </c>
      <c r="H41" s="273"/>
      <c r="I41" s="274">
        <f t="shared" si="7"/>
        <v>0</v>
      </c>
      <c r="K41" s="258"/>
    </row>
    <row r="42" spans="1:11" ht="18" customHeight="1" x14ac:dyDescent="0.25">
      <c r="A42" s="267">
        <v>4.1100000000000003</v>
      </c>
      <c r="B42" s="268">
        <v>16.04</v>
      </c>
      <c r="C42" s="269" t="s">
        <v>108</v>
      </c>
      <c r="D42" s="270" t="s">
        <v>208</v>
      </c>
      <c r="E42" s="271"/>
      <c r="F42" s="264" t="s">
        <v>23</v>
      </c>
      <c r="G42" s="282">
        <f>G39*2200*16%/1000</f>
        <v>2021.184</v>
      </c>
      <c r="H42" s="273"/>
      <c r="I42" s="274">
        <f t="shared" si="7"/>
        <v>0</v>
      </c>
      <c r="K42" s="258"/>
    </row>
    <row r="43" spans="1:11" ht="18" customHeight="1" x14ac:dyDescent="0.25">
      <c r="A43" s="277" t="s">
        <v>59</v>
      </c>
      <c r="B43" s="268"/>
      <c r="C43" s="269" t="s">
        <v>109</v>
      </c>
      <c r="D43" s="270" t="s">
        <v>206</v>
      </c>
      <c r="E43" s="271"/>
      <c r="F43" s="264" t="s">
        <v>24</v>
      </c>
      <c r="G43" s="282">
        <f>G42*10</f>
        <v>20211.84</v>
      </c>
      <c r="H43" s="273"/>
      <c r="I43" s="274">
        <f t="shared" si="7"/>
        <v>0</v>
      </c>
      <c r="K43" s="258"/>
    </row>
    <row r="44" spans="1:11" ht="18" customHeight="1" x14ac:dyDescent="0.25">
      <c r="A44" s="277"/>
      <c r="B44" s="268"/>
      <c r="C44" s="269"/>
      <c r="D44" s="270"/>
      <c r="E44" s="271"/>
      <c r="F44" s="264"/>
      <c r="G44" s="282"/>
      <c r="H44" s="273"/>
      <c r="I44" s="285"/>
      <c r="K44" s="258"/>
    </row>
    <row r="45" spans="1:11" ht="18" customHeight="1" x14ac:dyDescent="0.25">
      <c r="A45" s="267">
        <v>4.13</v>
      </c>
      <c r="B45" s="268">
        <v>34.01</v>
      </c>
      <c r="C45" s="269" t="s">
        <v>53</v>
      </c>
      <c r="D45" s="270"/>
      <c r="E45" s="271"/>
      <c r="F45" s="264"/>
      <c r="G45" s="282"/>
      <c r="H45" s="273"/>
      <c r="I45" s="274"/>
      <c r="K45" s="258" t="str">
        <f t="shared" si="0"/>
        <v/>
      </c>
    </row>
    <row r="46" spans="1:11" ht="18" customHeight="1" x14ac:dyDescent="0.25">
      <c r="A46" s="277" t="s">
        <v>72</v>
      </c>
      <c r="B46" s="268"/>
      <c r="C46" s="269" t="s">
        <v>108</v>
      </c>
      <c r="D46" s="270" t="s">
        <v>123</v>
      </c>
      <c r="E46" s="271"/>
      <c r="F46" s="264" t="s">
        <v>20</v>
      </c>
      <c r="G46" s="282"/>
      <c r="H46" s="273"/>
      <c r="I46" s="274">
        <f t="shared" ref="I46:I47" si="8">G46*H46</f>
        <v>0</v>
      </c>
      <c r="K46" s="258"/>
    </row>
    <row r="47" spans="1:11" ht="18" customHeight="1" x14ac:dyDescent="0.25">
      <c r="A47" s="277" t="s">
        <v>99</v>
      </c>
      <c r="B47" s="268"/>
      <c r="C47" s="269" t="s">
        <v>109</v>
      </c>
      <c r="D47" s="270" t="s">
        <v>124</v>
      </c>
      <c r="E47" s="271"/>
      <c r="F47" s="264" t="s">
        <v>20</v>
      </c>
      <c r="G47" s="282"/>
      <c r="H47" s="273"/>
      <c r="I47" s="274">
        <f t="shared" si="8"/>
        <v>0</v>
      </c>
      <c r="K47" s="258"/>
    </row>
    <row r="48" spans="1:11" ht="18" customHeight="1" thickBot="1" x14ac:dyDescent="0.3">
      <c r="A48" s="277"/>
      <c r="B48" s="268"/>
      <c r="C48" s="269"/>
      <c r="D48" s="270"/>
      <c r="E48" s="271"/>
      <c r="F48" s="264"/>
      <c r="G48" s="282"/>
      <c r="H48" s="273"/>
      <c r="I48" s="274"/>
      <c r="K48" s="258"/>
    </row>
    <row r="49" spans="1:11" ht="18" customHeight="1" thickBot="1" x14ac:dyDescent="0.3">
      <c r="A49" s="295" t="s">
        <v>227</v>
      </c>
      <c r="B49" s="314"/>
      <c r="C49" s="315"/>
      <c r="D49" s="316"/>
      <c r="E49" s="317"/>
      <c r="F49" s="318"/>
      <c r="G49" s="319"/>
      <c r="H49" s="320"/>
      <c r="I49" s="298">
        <f>SUM(I8:I47)</f>
        <v>0</v>
      </c>
      <c r="K49" s="258"/>
    </row>
    <row r="50" spans="1:11" ht="18" customHeight="1" thickBot="1" x14ac:dyDescent="0.3">
      <c r="A50" s="321"/>
      <c r="B50" s="322"/>
      <c r="C50" s="322"/>
      <c r="D50" s="322"/>
      <c r="E50" s="322"/>
      <c r="F50" s="322"/>
      <c r="G50" s="322"/>
      <c r="H50" s="322"/>
      <c r="I50" s="323">
        <f>I49</f>
        <v>0</v>
      </c>
      <c r="K50" s="258"/>
    </row>
    <row r="51" spans="1:11" ht="18" customHeight="1" thickBot="1" x14ac:dyDescent="0.3">
      <c r="A51" s="295" t="s">
        <v>228</v>
      </c>
      <c r="B51" s="314"/>
      <c r="C51" s="315"/>
      <c r="D51" s="316"/>
      <c r="E51" s="317"/>
      <c r="F51" s="318"/>
      <c r="G51" s="319"/>
      <c r="H51" s="320"/>
      <c r="I51" s="298">
        <f>I49</f>
        <v>0</v>
      </c>
      <c r="K51" s="258"/>
    </row>
    <row r="52" spans="1:11" ht="18" customHeight="1" x14ac:dyDescent="0.25">
      <c r="A52" s="277"/>
      <c r="B52" s="268"/>
      <c r="C52" s="269"/>
      <c r="D52" s="312"/>
      <c r="E52" s="271"/>
      <c r="F52" s="264"/>
      <c r="G52" s="282"/>
      <c r="H52" s="273"/>
      <c r="I52" s="274"/>
      <c r="K52" s="258"/>
    </row>
    <row r="53" spans="1:11" ht="18" customHeight="1" x14ac:dyDescent="0.25">
      <c r="A53" s="259">
        <v>5</v>
      </c>
      <c r="B53" s="260"/>
      <c r="C53" s="261" t="s">
        <v>25</v>
      </c>
      <c r="D53" s="313"/>
      <c r="E53" s="263"/>
      <c r="F53" s="264"/>
      <c r="G53" s="282"/>
      <c r="H53" s="273"/>
      <c r="I53" s="274"/>
      <c r="K53" s="258"/>
    </row>
    <row r="54" spans="1:11" ht="18" customHeight="1" x14ac:dyDescent="0.25">
      <c r="A54" s="267">
        <v>5.0999999999999996</v>
      </c>
      <c r="B54" s="268">
        <v>17.010000000000002</v>
      </c>
      <c r="C54" s="269" t="s">
        <v>26</v>
      </c>
      <c r="D54" s="312"/>
      <c r="E54" s="271"/>
      <c r="F54" s="264"/>
      <c r="G54" s="282"/>
      <c r="H54" s="273"/>
      <c r="I54" s="274"/>
      <c r="K54" s="258"/>
    </row>
    <row r="55" spans="1:11" ht="18" customHeight="1" x14ac:dyDescent="0.25">
      <c r="A55" s="267">
        <v>5.2</v>
      </c>
      <c r="B55" s="268"/>
      <c r="C55" s="269" t="s">
        <v>108</v>
      </c>
      <c r="D55" s="312" t="s">
        <v>126</v>
      </c>
      <c r="E55" s="271"/>
      <c r="F55" s="264" t="s">
        <v>18</v>
      </c>
      <c r="G55" s="282"/>
      <c r="H55" s="273"/>
      <c r="I55" s="274">
        <f t="shared" ref="I55:I59" si="9">G55*H55</f>
        <v>0</v>
      </c>
      <c r="K55" s="258"/>
    </row>
    <row r="56" spans="1:11" ht="18" customHeight="1" x14ac:dyDescent="0.25">
      <c r="A56" s="267">
        <v>5.3</v>
      </c>
      <c r="B56" s="268"/>
      <c r="C56" s="269" t="s">
        <v>109</v>
      </c>
      <c r="D56" s="312" t="s">
        <v>127</v>
      </c>
      <c r="E56" s="271"/>
      <c r="F56" s="264" t="s">
        <v>18</v>
      </c>
      <c r="G56" s="282">
        <f>Quantities!G12</f>
        <v>26099.999999999996</v>
      </c>
      <c r="H56" s="273"/>
      <c r="I56" s="274">
        <f t="shared" si="9"/>
        <v>0</v>
      </c>
      <c r="K56" s="258"/>
    </row>
    <row r="57" spans="1:11" ht="18" customHeight="1" x14ac:dyDescent="0.25">
      <c r="A57" s="267">
        <v>5.4</v>
      </c>
      <c r="B57" s="268"/>
      <c r="C57" s="269" t="s">
        <v>111</v>
      </c>
      <c r="D57" s="312" t="s">
        <v>128</v>
      </c>
      <c r="E57" s="271"/>
      <c r="F57" s="264" t="s">
        <v>18</v>
      </c>
      <c r="G57" s="282"/>
      <c r="H57" s="273"/>
      <c r="I57" s="274">
        <f t="shared" si="9"/>
        <v>0</v>
      </c>
      <c r="K57" s="258"/>
    </row>
    <row r="58" spans="1:11" ht="18" customHeight="1" x14ac:dyDescent="0.25">
      <c r="A58" s="267">
        <v>5.5</v>
      </c>
      <c r="B58" s="268"/>
      <c r="C58" s="269" t="s">
        <v>133</v>
      </c>
      <c r="D58" s="312" t="s">
        <v>134</v>
      </c>
      <c r="E58" s="271"/>
      <c r="F58" s="264" t="s">
        <v>18</v>
      </c>
      <c r="G58" s="282">
        <f>G56</f>
        <v>26099.999999999996</v>
      </c>
      <c r="H58" s="273"/>
      <c r="I58" s="274">
        <f t="shared" si="9"/>
        <v>0</v>
      </c>
      <c r="K58" s="258"/>
    </row>
    <row r="59" spans="1:11" ht="18" customHeight="1" x14ac:dyDescent="0.25">
      <c r="A59" s="267">
        <v>5.6</v>
      </c>
      <c r="B59" s="268">
        <v>17.02</v>
      </c>
      <c r="C59" s="269" t="s">
        <v>58</v>
      </c>
      <c r="D59" s="312"/>
      <c r="E59" s="271"/>
      <c r="F59" s="264" t="s">
        <v>18</v>
      </c>
      <c r="G59" s="272"/>
      <c r="H59" s="273"/>
      <c r="I59" s="274">
        <f t="shared" si="9"/>
        <v>0</v>
      </c>
      <c r="K59" s="258"/>
    </row>
    <row r="60" spans="1:11" ht="18" customHeight="1" x14ac:dyDescent="0.25">
      <c r="A60" s="267">
        <v>5.7</v>
      </c>
      <c r="B60" s="268">
        <v>17.03</v>
      </c>
      <c r="C60" s="269" t="s">
        <v>108</v>
      </c>
      <c r="D60" s="312" t="s">
        <v>209</v>
      </c>
      <c r="E60" s="271"/>
      <c r="F60" s="264" t="s">
        <v>18</v>
      </c>
      <c r="G60" s="272">
        <f>G56*1.25</f>
        <v>32624.999999999996</v>
      </c>
      <c r="H60" s="273"/>
      <c r="I60" s="274">
        <f t="shared" ref="I60:I66" si="10">G60*H60</f>
        <v>0</v>
      </c>
      <c r="K60" s="258"/>
    </row>
    <row r="61" spans="1:11" ht="18" customHeight="1" x14ac:dyDescent="0.25">
      <c r="A61" s="267">
        <v>5.8</v>
      </c>
      <c r="B61" s="268"/>
      <c r="C61" s="269" t="s">
        <v>109</v>
      </c>
      <c r="D61" s="312" t="s">
        <v>210</v>
      </c>
      <c r="E61" s="271"/>
      <c r="F61" s="264" t="s">
        <v>22</v>
      </c>
      <c r="G61" s="272">
        <f>G60*10</f>
        <v>326249.99999999994</v>
      </c>
      <c r="H61" s="273"/>
      <c r="I61" s="274">
        <f t="shared" si="10"/>
        <v>0</v>
      </c>
      <c r="K61" s="258"/>
    </row>
    <row r="62" spans="1:11" ht="18" customHeight="1" x14ac:dyDescent="0.25">
      <c r="A62" s="267">
        <v>5.9</v>
      </c>
      <c r="B62" s="268">
        <v>17.04</v>
      </c>
      <c r="C62" s="269" t="s">
        <v>108</v>
      </c>
      <c r="D62" s="312" t="s">
        <v>208</v>
      </c>
      <c r="E62" s="271"/>
      <c r="F62" s="264" t="s">
        <v>23</v>
      </c>
      <c r="G62" s="282">
        <f>G56*2200*16%/1000/3*2</f>
        <v>6124.7999999999993</v>
      </c>
      <c r="H62" s="273"/>
      <c r="I62" s="274">
        <f t="shared" si="10"/>
        <v>0</v>
      </c>
      <c r="K62" s="258"/>
    </row>
    <row r="63" spans="1:11" ht="18" customHeight="1" x14ac:dyDescent="0.25">
      <c r="A63" s="267" t="s">
        <v>27</v>
      </c>
      <c r="B63" s="268"/>
      <c r="C63" s="269" t="s">
        <v>109</v>
      </c>
      <c r="D63" s="312" t="s">
        <v>211</v>
      </c>
      <c r="E63" s="271"/>
      <c r="F63" s="264" t="s">
        <v>24</v>
      </c>
      <c r="G63" s="272">
        <f>G62*5</f>
        <v>30623.999999999996</v>
      </c>
      <c r="H63" s="273"/>
      <c r="I63" s="274">
        <f t="shared" si="10"/>
        <v>0</v>
      </c>
      <c r="K63" s="258"/>
    </row>
    <row r="64" spans="1:11" ht="18" customHeight="1" x14ac:dyDescent="0.25">
      <c r="A64" s="267" t="s">
        <v>28</v>
      </c>
      <c r="B64" s="268">
        <v>17.05</v>
      </c>
      <c r="C64" s="269" t="s">
        <v>108</v>
      </c>
      <c r="D64" s="312" t="s">
        <v>136</v>
      </c>
      <c r="E64" s="271"/>
      <c r="F64" s="264" t="s">
        <v>23</v>
      </c>
      <c r="G64" s="272"/>
      <c r="H64" s="273"/>
      <c r="I64" s="274">
        <f t="shared" si="10"/>
        <v>0</v>
      </c>
      <c r="K64" s="258"/>
    </row>
    <row r="65" spans="1:11" ht="18" customHeight="1" x14ac:dyDescent="0.25">
      <c r="A65" s="267" t="s">
        <v>66</v>
      </c>
      <c r="B65" s="268"/>
      <c r="C65" s="269" t="s">
        <v>109</v>
      </c>
      <c r="D65" s="312" t="s">
        <v>137</v>
      </c>
      <c r="E65" s="271"/>
      <c r="F65" s="264" t="s">
        <v>24</v>
      </c>
      <c r="G65" s="272"/>
      <c r="H65" s="273"/>
      <c r="I65" s="274">
        <f t="shared" si="10"/>
        <v>0</v>
      </c>
      <c r="K65" s="258"/>
    </row>
    <row r="66" spans="1:11" ht="18" customHeight="1" x14ac:dyDescent="0.25">
      <c r="A66" s="267" t="s">
        <v>67</v>
      </c>
      <c r="B66" s="268"/>
      <c r="C66" s="269" t="s">
        <v>111</v>
      </c>
      <c r="D66" s="312" t="s">
        <v>110</v>
      </c>
      <c r="E66" s="271"/>
      <c r="F66" s="264" t="s">
        <v>31</v>
      </c>
      <c r="G66" s="272">
        <v>1</v>
      </c>
      <c r="H66" s="273"/>
      <c r="I66" s="274">
        <f t="shared" si="10"/>
        <v>0</v>
      </c>
      <c r="K66" s="258"/>
    </row>
    <row r="67" spans="1:11" ht="18" customHeight="1" x14ac:dyDescent="0.25">
      <c r="A67" s="267" t="s">
        <v>68</v>
      </c>
      <c r="B67" s="268"/>
      <c r="C67" s="269" t="s">
        <v>135</v>
      </c>
      <c r="D67" s="312" t="s">
        <v>138</v>
      </c>
      <c r="E67" s="271"/>
      <c r="F67" s="264" t="s">
        <v>23</v>
      </c>
      <c r="G67" s="272">
        <f>G64+G62+G42</f>
        <v>8145.9839999999995</v>
      </c>
      <c r="H67" s="273"/>
      <c r="I67" s="274">
        <f>G67*H67</f>
        <v>0</v>
      </c>
      <c r="K67" s="258"/>
    </row>
    <row r="68" spans="1:11" ht="18" customHeight="1" x14ac:dyDescent="0.25">
      <c r="A68" s="267" t="s">
        <v>69</v>
      </c>
      <c r="B68" s="268">
        <v>17.059999999999999</v>
      </c>
      <c r="C68" s="269" t="s">
        <v>65</v>
      </c>
      <c r="D68" s="312"/>
      <c r="E68" s="271"/>
      <c r="F68" s="264"/>
      <c r="G68" s="272"/>
      <c r="H68" s="273"/>
      <c r="I68" s="274"/>
      <c r="K68" s="258"/>
    </row>
    <row r="69" spans="1:11" ht="18" customHeight="1" x14ac:dyDescent="0.25">
      <c r="A69" s="267" t="s">
        <v>70</v>
      </c>
      <c r="B69" s="268"/>
      <c r="C69" s="269" t="s">
        <v>108</v>
      </c>
      <c r="D69" s="312" t="s">
        <v>139</v>
      </c>
      <c r="E69" s="271"/>
      <c r="F69" s="264" t="s">
        <v>11</v>
      </c>
      <c r="G69" s="272">
        <v>1</v>
      </c>
      <c r="H69" s="273"/>
      <c r="I69" s="274">
        <f t="shared" ref="I69:I70" si="11">G69*H69</f>
        <v>0</v>
      </c>
      <c r="K69" s="258"/>
    </row>
    <row r="70" spans="1:11" ht="18" customHeight="1" x14ac:dyDescent="0.25">
      <c r="A70" s="267">
        <v>5.17</v>
      </c>
      <c r="B70" s="268"/>
      <c r="C70" s="269" t="s">
        <v>109</v>
      </c>
      <c r="D70" s="312" t="s">
        <v>140</v>
      </c>
      <c r="E70" s="271"/>
      <c r="F70" s="264" t="s">
        <v>11</v>
      </c>
      <c r="G70" s="272">
        <v>1</v>
      </c>
      <c r="H70" s="273"/>
      <c r="I70" s="274">
        <f t="shared" si="11"/>
        <v>0</v>
      </c>
      <c r="K70" s="258"/>
    </row>
    <row r="71" spans="1:11" ht="18" customHeight="1" x14ac:dyDescent="0.25">
      <c r="A71" s="267"/>
      <c r="B71" s="268"/>
      <c r="C71" s="269"/>
      <c r="D71" s="312"/>
      <c r="E71" s="271"/>
      <c r="F71" s="264"/>
      <c r="G71" s="272"/>
      <c r="H71" s="273"/>
      <c r="I71" s="274"/>
      <c r="K71" s="258" t="str">
        <f t="shared" ref="K71:K73" si="12">IF(H71="","",ROUND(H71,2))</f>
        <v/>
      </c>
    </row>
    <row r="72" spans="1:11" ht="18" customHeight="1" x14ac:dyDescent="0.25">
      <c r="A72" s="259">
        <v>6</v>
      </c>
      <c r="B72" s="260"/>
      <c r="C72" s="261" t="s">
        <v>29</v>
      </c>
      <c r="D72" s="313"/>
      <c r="E72" s="263"/>
      <c r="F72" s="264"/>
      <c r="G72" s="272"/>
      <c r="H72" s="273"/>
      <c r="I72" s="274"/>
      <c r="K72" s="258" t="str">
        <f t="shared" si="12"/>
        <v/>
      </c>
    </row>
    <row r="73" spans="1:11" ht="18" customHeight="1" x14ac:dyDescent="0.25">
      <c r="A73" s="267">
        <v>6.1</v>
      </c>
      <c r="B73" s="268">
        <v>18.010000000000002</v>
      </c>
      <c r="C73" s="269" t="s">
        <v>30</v>
      </c>
      <c r="D73" s="312"/>
      <c r="E73" s="271"/>
      <c r="F73" s="264"/>
      <c r="G73" s="272"/>
      <c r="H73" s="273"/>
      <c r="I73" s="274"/>
      <c r="K73" s="258" t="str">
        <f t="shared" si="12"/>
        <v/>
      </c>
    </row>
    <row r="74" spans="1:11" ht="18" customHeight="1" x14ac:dyDescent="0.25">
      <c r="A74" s="267">
        <v>6.2</v>
      </c>
      <c r="B74" s="268"/>
      <c r="C74" s="269" t="s">
        <v>108</v>
      </c>
      <c r="D74" s="312" t="s">
        <v>113</v>
      </c>
      <c r="E74" s="271"/>
      <c r="F74" s="264" t="s">
        <v>12</v>
      </c>
      <c r="G74" s="272">
        <v>2</v>
      </c>
      <c r="H74" s="273"/>
      <c r="I74" s="274">
        <f>G74*H74</f>
        <v>0</v>
      </c>
      <c r="K74" s="258"/>
    </row>
    <row r="75" spans="1:11" ht="18" customHeight="1" x14ac:dyDescent="0.25">
      <c r="A75" s="267">
        <v>6.3</v>
      </c>
      <c r="B75" s="268"/>
      <c r="C75" s="269" t="s">
        <v>109</v>
      </c>
      <c r="D75" s="312" t="s">
        <v>114</v>
      </c>
      <c r="E75" s="271"/>
      <c r="F75" s="264" t="s">
        <v>12</v>
      </c>
      <c r="G75" s="272">
        <f>Quantities!D12</f>
        <v>17.399999999999999</v>
      </c>
      <c r="H75" s="273"/>
      <c r="I75" s="274">
        <f>G75*H75</f>
        <v>0</v>
      </c>
      <c r="K75" s="258"/>
    </row>
    <row r="76" spans="1:11" ht="18" customHeight="1" x14ac:dyDescent="0.25">
      <c r="A76" s="267">
        <v>6.4</v>
      </c>
      <c r="B76" s="268"/>
      <c r="C76" s="269" t="s">
        <v>111</v>
      </c>
      <c r="D76" s="312" t="s">
        <v>115</v>
      </c>
      <c r="E76" s="271"/>
      <c r="F76" s="264" t="s">
        <v>12</v>
      </c>
      <c r="G76" s="272">
        <v>2</v>
      </c>
      <c r="H76" s="273"/>
      <c r="I76" s="274">
        <f>G76*H76</f>
        <v>0</v>
      </c>
      <c r="K76" s="258"/>
    </row>
    <row r="77" spans="1:11" ht="18" customHeight="1" x14ac:dyDescent="0.25">
      <c r="A77" s="259">
        <v>8</v>
      </c>
      <c r="B77" s="260"/>
      <c r="C77" s="261" t="s">
        <v>60</v>
      </c>
      <c r="D77" s="313"/>
      <c r="E77" s="263"/>
      <c r="F77" s="264"/>
      <c r="G77" s="264"/>
      <c r="H77" s="273"/>
      <c r="I77" s="274"/>
      <c r="K77" s="258"/>
    </row>
    <row r="78" spans="1:11" ht="18" customHeight="1" x14ac:dyDescent="0.25">
      <c r="A78" s="267">
        <v>8.1</v>
      </c>
      <c r="B78" s="268">
        <v>71.010000000000005</v>
      </c>
      <c r="C78" s="268" t="s">
        <v>91</v>
      </c>
      <c r="D78" s="268"/>
      <c r="E78" s="268"/>
      <c r="F78" s="264" t="s">
        <v>31</v>
      </c>
      <c r="G78" s="264">
        <v>1</v>
      </c>
      <c r="H78" s="286">
        <v>150000</v>
      </c>
      <c r="I78" s="274">
        <f>G78*H78</f>
        <v>150000</v>
      </c>
      <c r="K78" s="258"/>
    </row>
    <row r="79" spans="1:11" ht="18" customHeight="1" thickBot="1" x14ac:dyDescent="0.3">
      <c r="A79" s="287"/>
      <c r="B79" s="288"/>
      <c r="C79" s="289"/>
      <c r="D79" s="290"/>
      <c r="E79" s="291"/>
      <c r="F79" s="292"/>
      <c r="G79" s="292"/>
      <c r="H79" s="293"/>
      <c r="I79" s="294"/>
      <c r="K79" s="258"/>
    </row>
    <row r="80" spans="1:11" ht="18" customHeight="1" thickBot="1" x14ac:dyDescent="0.3">
      <c r="A80" s="295" t="s">
        <v>186</v>
      </c>
      <c r="B80" s="296"/>
      <c r="C80" s="296"/>
      <c r="D80" s="296"/>
      <c r="E80" s="296"/>
      <c r="F80" s="296"/>
      <c r="G80" s="296"/>
      <c r="H80" s="297"/>
      <c r="I80" s="298">
        <f>SUM(I51:I78)</f>
        <v>150000</v>
      </c>
      <c r="K80" s="258" t="str">
        <f>IF(H80="","",ROUND(H80,2))</f>
        <v/>
      </c>
    </row>
  </sheetData>
  <mergeCells count="2">
    <mergeCell ref="A1:I1"/>
    <mergeCell ref="A6:I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rstPageNumber="76" orientation="portrait" useFirstPageNumber="1" r:id="rId1"/>
  <headerFooter alignWithMargins="0">
    <oddFooter>&amp;LOUTJO&amp;CPage &amp;P&amp;RBoQ2 - SMU OTJ 02</oddFooter>
  </headerFooter>
  <rowBreaks count="1" manualBreakCount="1">
    <brk id="4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6"/>
  <sheetViews>
    <sheetView view="pageBreakPreview" topLeftCell="A27" zoomScaleNormal="90" zoomScaleSheetLayoutView="100" workbookViewId="0">
      <selection activeCell="I47" sqref="I47"/>
    </sheetView>
  </sheetViews>
  <sheetFormatPr defaultRowHeight="13.2" x14ac:dyDescent="0.25"/>
  <cols>
    <col min="1" max="1" width="6.33203125" customWidth="1"/>
    <col min="2" max="2" width="7.109375" customWidth="1"/>
    <col min="3" max="3" width="3.33203125" customWidth="1"/>
    <col min="4" max="4" width="3.6640625" customWidth="1"/>
    <col min="5" max="5" width="38.109375" customWidth="1"/>
    <col min="6" max="6" width="10.109375" style="15" customWidth="1"/>
    <col min="7" max="7" width="12" style="28" customWidth="1"/>
    <col min="8" max="8" width="11.33203125" style="13" customWidth="1"/>
    <col min="9" max="9" width="25.6640625" style="14" customWidth="1"/>
  </cols>
  <sheetData>
    <row r="1" spans="1:14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14" ht="17.399999999999999" x14ac:dyDescent="0.25">
      <c r="A2" s="217" t="s">
        <v>184</v>
      </c>
      <c r="B2" s="150"/>
      <c r="C2" s="151"/>
      <c r="D2" s="151"/>
      <c r="E2" s="152" t="str">
        <f>establishment!E2</f>
        <v>PROCURMENT No : W/ONB/RA-07/2026</v>
      </c>
      <c r="F2" s="218"/>
      <c r="G2" s="44"/>
      <c r="H2" s="45" t="s">
        <v>51</v>
      </c>
      <c r="I2" s="219"/>
    </row>
    <row r="3" spans="1:14" ht="17.399999999999999" x14ac:dyDescent="0.25">
      <c r="A3" s="220" t="s">
        <v>1</v>
      </c>
      <c r="B3" s="153"/>
      <c r="C3" s="153"/>
      <c r="D3" s="153"/>
      <c r="E3" s="154" t="str">
        <f>establishment!E3</f>
        <v>OUTJO</v>
      </c>
      <c r="F3" s="218"/>
      <c r="G3" s="47"/>
      <c r="H3" s="46" t="s">
        <v>88</v>
      </c>
      <c r="I3" s="221"/>
    </row>
    <row r="4" spans="1:14" ht="21.75" customHeight="1" thickBot="1" x14ac:dyDescent="0.3">
      <c r="A4" s="222" t="s">
        <v>39</v>
      </c>
      <c r="B4" s="223"/>
      <c r="C4" s="224" t="str">
        <f>establishment!C4</f>
        <v>SALT ROAD MAINTENANCE IN THE OTJIWARONGO REGION - D2302</v>
      </c>
      <c r="D4" s="225"/>
      <c r="E4" s="225"/>
      <c r="F4" s="226"/>
      <c r="G4" s="227"/>
      <c r="H4" s="228"/>
      <c r="I4" s="64" t="s">
        <v>250</v>
      </c>
    </row>
    <row r="5" spans="1:14" ht="27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26" t="s">
        <v>6</v>
      </c>
      <c r="H5" s="7" t="s">
        <v>7</v>
      </c>
      <c r="I5" s="3" t="s">
        <v>8</v>
      </c>
    </row>
    <row r="6" spans="1:14" ht="20.25" customHeight="1" thickBot="1" x14ac:dyDescent="0.3">
      <c r="A6" s="327" t="s">
        <v>119</v>
      </c>
      <c r="B6" s="328"/>
      <c r="C6" s="328"/>
      <c r="D6" s="328"/>
      <c r="E6" s="328"/>
      <c r="F6" s="328"/>
      <c r="G6" s="328"/>
      <c r="H6" s="328"/>
      <c r="I6" s="329"/>
    </row>
    <row r="7" spans="1:14" ht="19.5" customHeight="1" x14ac:dyDescent="0.25">
      <c r="A7" s="91">
        <v>1</v>
      </c>
      <c r="B7" s="92"/>
      <c r="C7" s="93" t="s">
        <v>9</v>
      </c>
      <c r="D7" s="94"/>
      <c r="E7" s="95"/>
      <c r="F7" s="61"/>
      <c r="G7" s="62"/>
      <c r="H7" s="119"/>
      <c r="I7" s="120"/>
    </row>
    <row r="8" spans="1:14" ht="18" customHeight="1" x14ac:dyDescent="0.25">
      <c r="A8" s="56">
        <v>1.1000000000000001</v>
      </c>
      <c r="B8" s="57">
        <v>13.02</v>
      </c>
      <c r="C8" s="96" t="s">
        <v>10</v>
      </c>
      <c r="D8" s="97"/>
      <c r="E8" s="98"/>
      <c r="F8" s="61"/>
      <c r="G8" s="62"/>
      <c r="H8" s="119"/>
      <c r="I8" s="172"/>
    </row>
    <row r="9" spans="1:14" ht="18" customHeight="1" x14ac:dyDescent="0.25">
      <c r="A9" s="73">
        <v>1.2</v>
      </c>
      <c r="B9" s="78"/>
      <c r="C9" s="107" t="s">
        <v>108</v>
      </c>
      <c r="D9" s="108" t="s">
        <v>116</v>
      </c>
      <c r="E9" s="81"/>
      <c r="F9" s="69" t="s">
        <v>11</v>
      </c>
      <c r="G9" s="110">
        <v>10</v>
      </c>
      <c r="H9" s="121"/>
      <c r="I9" s="124">
        <f>H9*G9</f>
        <v>0</v>
      </c>
    </row>
    <row r="10" spans="1:14" ht="18" customHeight="1" x14ac:dyDescent="0.25">
      <c r="A10" s="73">
        <v>1.3</v>
      </c>
      <c r="B10" s="78"/>
      <c r="C10" s="107" t="s">
        <v>109</v>
      </c>
      <c r="D10" s="108" t="s">
        <v>117</v>
      </c>
      <c r="E10" s="81"/>
      <c r="F10" s="69" t="s">
        <v>12</v>
      </c>
      <c r="G10" s="110">
        <f>(170-75)*2</f>
        <v>190</v>
      </c>
      <c r="H10" s="121"/>
      <c r="I10" s="124">
        <f t="shared" ref="I10:I11" si="0">H10*G10</f>
        <v>0</v>
      </c>
    </row>
    <row r="11" spans="1:14" ht="18" customHeight="1" x14ac:dyDescent="0.25">
      <c r="A11" s="73">
        <v>1.4</v>
      </c>
      <c r="B11" s="78"/>
      <c r="C11" s="107" t="s">
        <v>111</v>
      </c>
      <c r="D11" s="108" t="s">
        <v>118</v>
      </c>
      <c r="E11" s="81"/>
      <c r="F11" s="69" t="s">
        <v>11</v>
      </c>
      <c r="G11" s="110">
        <v>10</v>
      </c>
      <c r="H11" s="121"/>
      <c r="I11" s="124">
        <f t="shared" si="0"/>
        <v>0</v>
      </c>
    </row>
    <row r="12" spans="1:14" ht="18" customHeight="1" x14ac:dyDescent="0.25">
      <c r="A12" s="73"/>
      <c r="B12" s="78"/>
      <c r="C12" s="79"/>
      <c r="D12" s="80"/>
      <c r="E12" s="81"/>
      <c r="F12" s="69"/>
      <c r="G12" s="110"/>
      <c r="H12" s="121"/>
      <c r="I12" s="173"/>
    </row>
    <row r="13" spans="1:14" ht="18" customHeight="1" x14ac:dyDescent="0.25">
      <c r="A13" s="65">
        <v>4</v>
      </c>
      <c r="B13" s="66"/>
      <c r="C13" s="55" t="s">
        <v>92</v>
      </c>
      <c r="D13" s="67"/>
      <c r="E13" s="68"/>
      <c r="F13" s="69"/>
      <c r="G13" s="70"/>
      <c r="H13" s="121"/>
      <c r="I13" s="122"/>
    </row>
    <row r="14" spans="1:14" ht="18" customHeight="1" x14ac:dyDescent="0.25">
      <c r="A14" s="102" t="s">
        <v>57</v>
      </c>
      <c r="B14" s="78">
        <v>16.05</v>
      </c>
      <c r="C14" s="79" t="s">
        <v>93</v>
      </c>
      <c r="D14" s="80"/>
      <c r="E14" s="81"/>
      <c r="F14" s="69"/>
      <c r="G14" s="70"/>
      <c r="H14" s="121"/>
      <c r="I14" s="122"/>
    </row>
    <row r="15" spans="1:14" ht="18" customHeight="1" x14ac:dyDescent="0.25">
      <c r="A15" s="102">
        <v>4.2</v>
      </c>
      <c r="B15" s="78"/>
      <c r="C15" s="112" t="s">
        <v>108</v>
      </c>
      <c r="D15" s="54" t="s">
        <v>112</v>
      </c>
      <c r="E15" s="49"/>
      <c r="F15" s="69"/>
      <c r="G15" s="70"/>
      <c r="H15" s="121"/>
      <c r="I15" s="173"/>
      <c r="J15" s="205"/>
      <c r="K15" s="205"/>
      <c r="L15" s="205"/>
      <c r="M15" s="205"/>
      <c r="N15" s="205"/>
    </row>
    <row r="16" spans="1:14" ht="18" customHeight="1" x14ac:dyDescent="0.25">
      <c r="A16" s="102">
        <v>4.3</v>
      </c>
      <c r="B16" s="78"/>
      <c r="C16" s="103"/>
      <c r="D16" s="51" t="s">
        <v>101</v>
      </c>
      <c r="E16" s="52" t="s">
        <v>104</v>
      </c>
      <c r="F16" s="69" t="s">
        <v>12</v>
      </c>
      <c r="G16" s="70">
        <f>ROUNDUP((((60+120)*2*1.1)*0.6),-1)</f>
        <v>240</v>
      </c>
      <c r="H16" s="121"/>
      <c r="I16" s="124">
        <f t="shared" ref="I16:I18" si="1">H16*G16</f>
        <v>0</v>
      </c>
    </row>
    <row r="17" spans="1:9" ht="18" customHeight="1" x14ac:dyDescent="0.25">
      <c r="A17" s="102">
        <v>4.4000000000000004</v>
      </c>
      <c r="B17" s="78"/>
      <c r="C17" s="103"/>
      <c r="D17" s="51" t="s">
        <v>102</v>
      </c>
      <c r="E17" s="52" t="s">
        <v>105</v>
      </c>
      <c r="F17" s="69" t="s">
        <v>12</v>
      </c>
      <c r="G17" s="70">
        <v>20</v>
      </c>
      <c r="H17" s="121"/>
      <c r="I17" s="124">
        <f t="shared" si="1"/>
        <v>0</v>
      </c>
    </row>
    <row r="18" spans="1:9" ht="18" customHeight="1" x14ac:dyDescent="0.25">
      <c r="A18" s="102">
        <v>4.5</v>
      </c>
      <c r="B18" s="78"/>
      <c r="C18" s="103"/>
      <c r="D18" s="51" t="s">
        <v>103</v>
      </c>
      <c r="E18" s="52" t="s">
        <v>106</v>
      </c>
      <c r="F18" s="69" t="s">
        <v>12</v>
      </c>
      <c r="G18" s="70">
        <v>50</v>
      </c>
      <c r="H18" s="121"/>
      <c r="I18" s="124">
        <f t="shared" si="1"/>
        <v>0</v>
      </c>
    </row>
    <row r="19" spans="1:9" ht="18" customHeight="1" x14ac:dyDescent="0.25">
      <c r="A19" s="102">
        <v>4.5999999999999996</v>
      </c>
      <c r="B19" s="78"/>
      <c r="C19" s="103"/>
      <c r="D19" s="53"/>
      <c r="E19" s="49" t="s">
        <v>94</v>
      </c>
      <c r="F19" s="69"/>
      <c r="G19" s="70"/>
      <c r="H19" s="121"/>
      <c r="I19" s="173"/>
    </row>
    <row r="20" spans="1:9" ht="18" customHeight="1" x14ac:dyDescent="0.25">
      <c r="A20" s="102">
        <v>4.7</v>
      </c>
      <c r="B20" s="78"/>
      <c r="C20" s="111"/>
      <c r="D20" s="50"/>
      <c r="E20" s="48"/>
      <c r="F20" s="69"/>
      <c r="G20" s="70"/>
      <c r="H20" s="121"/>
      <c r="I20" s="122"/>
    </row>
    <row r="21" spans="1:9" ht="18" customHeight="1" x14ac:dyDescent="0.25">
      <c r="A21" s="102">
        <v>4.8</v>
      </c>
      <c r="B21" s="78"/>
      <c r="C21" s="112" t="s">
        <v>108</v>
      </c>
      <c r="D21" s="54" t="s">
        <v>107</v>
      </c>
      <c r="E21" s="49"/>
      <c r="F21" s="69"/>
      <c r="G21" s="70"/>
      <c r="H21" s="121"/>
      <c r="I21" s="122"/>
    </row>
    <row r="22" spans="1:9" ht="18" customHeight="1" x14ac:dyDescent="0.25">
      <c r="A22" s="102">
        <v>4.9000000000000004</v>
      </c>
      <c r="B22" s="78"/>
      <c r="C22" s="111"/>
      <c r="D22" s="51" t="s">
        <v>101</v>
      </c>
      <c r="E22" s="52" t="s">
        <v>104</v>
      </c>
      <c r="F22" s="69" t="s">
        <v>12</v>
      </c>
      <c r="G22" s="70">
        <f>ROUNDUP((((60+120)*2*1.1)*0.4),-1)</f>
        <v>160</v>
      </c>
      <c r="H22" s="121"/>
      <c r="I22" s="124">
        <f t="shared" ref="I22:I24" si="2">H22*G22</f>
        <v>0</v>
      </c>
    </row>
    <row r="23" spans="1:9" ht="18" customHeight="1" x14ac:dyDescent="0.25">
      <c r="A23" s="102"/>
      <c r="B23" s="78"/>
      <c r="C23" s="111"/>
      <c r="D23" s="51" t="s">
        <v>102</v>
      </c>
      <c r="E23" s="52" t="s">
        <v>105</v>
      </c>
      <c r="F23" s="69" t="s">
        <v>12</v>
      </c>
      <c r="G23" s="70">
        <v>20</v>
      </c>
      <c r="H23" s="121"/>
      <c r="I23" s="124">
        <f t="shared" si="2"/>
        <v>0</v>
      </c>
    </row>
    <row r="24" spans="1:9" ht="18" customHeight="1" x14ac:dyDescent="0.25">
      <c r="A24" s="102"/>
      <c r="B24" s="78"/>
      <c r="C24" s="111"/>
      <c r="D24" s="51" t="s">
        <v>103</v>
      </c>
      <c r="E24" s="52" t="s">
        <v>106</v>
      </c>
      <c r="F24" s="69" t="s">
        <v>12</v>
      </c>
      <c r="G24" s="70">
        <v>20</v>
      </c>
      <c r="H24" s="121"/>
      <c r="I24" s="124">
        <f t="shared" si="2"/>
        <v>0</v>
      </c>
    </row>
    <row r="25" spans="1:9" ht="18" customHeight="1" x14ac:dyDescent="0.25">
      <c r="A25" s="102"/>
      <c r="B25" s="78"/>
      <c r="C25" s="111"/>
      <c r="D25" s="50"/>
      <c r="E25" s="52" t="s">
        <v>94</v>
      </c>
      <c r="F25" s="69"/>
      <c r="G25" s="70"/>
      <c r="H25" s="121"/>
      <c r="I25" s="122"/>
    </row>
    <row r="26" spans="1:9" ht="18" customHeight="1" x14ac:dyDescent="0.25">
      <c r="A26" s="102"/>
      <c r="B26" s="78"/>
      <c r="C26" s="111"/>
      <c r="D26" s="50"/>
      <c r="E26" s="48"/>
      <c r="F26" s="69"/>
      <c r="G26" s="70"/>
      <c r="H26" s="121"/>
      <c r="I26" s="122"/>
    </row>
    <row r="27" spans="1:9" ht="18" customHeight="1" x14ac:dyDescent="0.25">
      <c r="A27" s="102"/>
      <c r="B27" s="78">
        <v>16.04</v>
      </c>
      <c r="C27" s="79" t="s">
        <v>95</v>
      </c>
      <c r="D27" s="80"/>
      <c r="E27" s="81"/>
      <c r="F27" s="69"/>
      <c r="G27" s="230">
        <v>23</v>
      </c>
      <c r="H27" s="121"/>
      <c r="I27" s="122"/>
    </row>
    <row r="28" spans="1:9" ht="18" customHeight="1" x14ac:dyDescent="0.25">
      <c r="A28" s="102"/>
      <c r="B28" s="78"/>
      <c r="C28" s="107" t="s">
        <v>108</v>
      </c>
      <c r="D28" s="108" t="s">
        <v>212</v>
      </c>
      <c r="E28" s="81"/>
      <c r="F28" s="69" t="s">
        <v>23</v>
      </c>
      <c r="G28" s="70">
        <v>57600</v>
      </c>
      <c r="H28" s="121"/>
      <c r="I28" s="124">
        <f t="shared" ref="I28:I29" si="3">H28*G28</f>
        <v>0</v>
      </c>
    </row>
    <row r="29" spans="1:9" ht="18" customHeight="1" x14ac:dyDescent="0.25">
      <c r="A29" s="102"/>
      <c r="B29" s="78"/>
      <c r="C29" s="107" t="s">
        <v>109</v>
      </c>
      <c r="D29" s="108" t="s">
        <v>213</v>
      </c>
      <c r="E29" s="81"/>
      <c r="F29" s="69" t="s">
        <v>24</v>
      </c>
      <c r="G29" s="70">
        <f>G28*23</f>
        <v>1324800</v>
      </c>
      <c r="H29" s="121"/>
      <c r="I29" s="124">
        <f t="shared" si="3"/>
        <v>0</v>
      </c>
    </row>
    <row r="30" spans="1:9" ht="18" customHeight="1" x14ac:dyDescent="0.25">
      <c r="A30" s="102"/>
      <c r="B30" s="78"/>
      <c r="C30" s="79"/>
      <c r="D30" s="80"/>
      <c r="E30" s="81"/>
      <c r="F30" s="69"/>
      <c r="G30" s="70"/>
      <c r="H30" s="121"/>
      <c r="I30" s="122"/>
    </row>
    <row r="31" spans="1:9" ht="18" customHeight="1" x14ac:dyDescent="0.25">
      <c r="A31" s="102"/>
      <c r="B31" s="78">
        <v>16.04</v>
      </c>
      <c r="C31" s="107" t="s">
        <v>96</v>
      </c>
      <c r="D31" s="108"/>
      <c r="E31" s="109"/>
      <c r="F31" s="69"/>
      <c r="G31" s="230">
        <v>23</v>
      </c>
      <c r="H31" s="121"/>
      <c r="I31" s="122"/>
    </row>
    <row r="32" spans="1:9" ht="18" customHeight="1" x14ac:dyDescent="0.25">
      <c r="A32" s="102"/>
      <c r="B32" s="78"/>
      <c r="C32" s="107" t="s">
        <v>108</v>
      </c>
      <c r="D32" s="108" t="s">
        <v>212</v>
      </c>
      <c r="E32" s="81"/>
      <c r="F32" s="69" t="s">
        <v>23</v>
      </c>
      <c r="G32" s="70">
        <v>33600</v>
      </c>
      <c r="H32" s="121"/>
      <c r="I32" s="124">
        <f t="shared" ref="I32:I35" si="4">H32*G32</f>
        <v>0</v>
      </c>
    </row>
    <row r="33" spans="1:9" ht="18" customHeight="1" x14ac:dyDescent="0.25">
      <c r="A33" s="102"/>
      <c r="B33" s="78"/>
      <c r="C33" s="107" t="s">
        <v>109</v>
      </c>
      <c r="D33" s="108" t="s">
        <v>213</v>
      </c>
      <c r="E33" s="81"/>
      <c r="F33" s="69" t="s">
        <v>24</v>
      </c>
      <c r="G33" s="70">
        <f>G32*23</f>
        <v>772800</v>
      </c>
      <c r="H33" s="121"/>
      <c r="I33" s="124">
        <f t="shared" si="4"/>
        <v>0</v>
      </c>
    </row>
    <row r="34" spans="1:9" ht="18" customHeight="1" x14ac:dyDescent="0.25">
      <c r="A34" s="102"/>
      <c r="B34" s="78"/>
      <c r="C34" s="79"/>
      <c r="D34" s="80"/>
      <c r="E34" s="81"/>
      <c r="F34" s="69"/>
      <c r="G34" s="70"/>
      <c r="H34" s="121"/>
      <c r="I34" s="122"/>
    </row>
    <row r="35" spans="1:9" ht="18" customHeight="1" x14ac:dyDescent="0.25">
      <c r="A35" s="73">
        <v>5.15</v>
      </c>
      <c r="B35" s="78">
        <v>17.05</v>
      </c>
      <c r="C35" s="107" t="s">
        <v>111</v>
      </c>
      <c r="D35" s="108" t="s">
        <v>148</v>
      </c>
      <c r="E35" s="81"/>
      <c r="F35" s="69" t="s">
        <v>80</v>
      </c>
      <c r="G35" s="70">
        <v>1</v>
      </c>
      <c r="H35" s="121">
        <v>50000</v>
      </c>
      <c r="I35" s="124">
        <f t="shared" si="4"/>
        <v>50000</v>
      </c>
    </row>
    <row r="36" spans="1:9" ht="18" customHeight="1" x14ac:dyDescent="0.25">
      <c r="A36" s="73"/>
      <c r="B36" s="78"/>
      <c r="C36" s="79"/>
      <c r="D36" s="80"/>
      <c r="E36" s="81"/>
      <c r="F36" s="69"/>
      <c r="G36" s="70"/>
      <c r="H36" s="121"/>
      <c r="I36" s="122"/>
    </row>
    <row r="37" spans="1:9" ht="18" customHeight="1" x14ac:dyDescent="0.25">
      <c r="A37" s="65">
        <v>6</v>
      </c>
      <c r="B37" s="66"/>
      <c r="C37" s="55" t="s">
        <v>29</v>
      </c>
      <c r="D37" s="67"/>
      <c r="E37" s="68"/>
      <c r="F37" s="69"/>
      <c r="G37" s="70"/>
      <c r="H37" s="121"/>
      <c r="I37" s="122"/>
    </row>
    <row r="38" spans="1:9" ht="18" customHeight="1" x14ac:dyDescent="0.25">
      <c r="A38" s="73">
        <v>6.1</v>
      </c>
      <c r="B38" s="106">
        <v>18.010000000000002</v>
      </c>
      <c r="C38" s="107" t="s">
        <v>30</v>
      </c>
      <c r="D38" s="108"/>
      <c r="E38" s="109"/>
      <c r="F38" s="69"/>
      <c r="G38" s="70"/>
      <c r="H38" s="121"/>
      <c r="I38" s="122"/>
    </row>
    <row r="39" spans="1:9" ht="18" customHeight="1" x14ac:dyDescent="0.25">
      <c r="A39" s="73">
        <v>6.2</v>
      </c>
      <c r="B39" s="78"/>
      <c r="C39" s="107" t="s">
        <v>108</v>
      </c>
      <c r="D39" s="108" t="s">
        <v>113</v>
      </c>
      <c r="E39" s="81"/>
      <c r="F39" s="69" t="s">
        <v>12</v>
      </c>
      <c r="G39" s="70">
        <f>G16+G22</f>
        <v>400</v>
      </c>
      <c r="H39" s="121"/>
      <c r="I39" s="124">
        <f t="shared" ref="I39:I42" si="5">H39*G39</f>
        <v>0</v>
      </c>
    </row>
    <row r="40" spans="1:9" ht="18" customHeight="1" x14ac:dyDescent="0.25">
      <c r="A40" s="73">
        <v>6.3</v>
      </c>
      <c r="B40" s="78"/>
      <c r="C40" s="107" t="s">
        <v>109</v>
      </c>
      <c r="D40" s="108" t="s">
        <v>114</v>
      </c>
      <c r="E40" s="81"/>
      <c r="F40" s="69" t="s">
        <v>12</v>
      </c>
      <c r="G40" s="70">
        <v>2</v>
      </c>
      <c r="H40" s="121"/>
      <c r="I40" s="124">
        <f t="shared" si="5"/>
        <v>0</v>
      </c>
    </row>
    <row r="41" spans="1:9" ht="18" customHeight="1" x14ac:dyDescent="0.25">
      <c r="A41" s="73">
        <v>6.4</v>
      </c>
      <c r="B41" s="78"/>
      <c r="C41" s="107" t="s">
        <v>111</v>
      </c>
      <c r="D41" s="108" t="s">
        <v>115</v>
      </c>
      <c r="E41" s="81"/>
      <c r="F41" s="69" t="s">
        <v>12</v>
      </c>
      <c r="G41" s="70">
        <v>2</v>
      </c>
      <c r="H41" s="121"/>
      <c r="I41" s="124">
        <f t="shared" si="5"/>
        <v>0</v>
      </c>
    </row>
    <row r="42" spans="1:9" ht="18" customHeight="1" x14ac:dyDescent="0.25">
      <c r="A42" s="73"/>
      <c r="B42" s="78"/>
      <c r="C42" s="107" t="s">
        <v>132</v>
      </c>
      <c r="D42" s="108" t="s">
        <v>183</v>
      </c>
      <c r="E42" s="81"/>
      <c r="F42" s="69" t="s">
        <v>205</v>
      </c>
      <c r="G42" s="70">
        <v>300</v>
      </c>
      <c r="H42" s="121"/>
      <c r="I42" s="124">
        <f t="shared" si="5"/>
        <v>0</v>
      </c>
    </row>
    <row r="43" spans="1:9" ht="18" customHeight="1" x14ac:dyDescent="0.25">
      <c r="A43" s="73"/>
      <c r="B43" s="78"/>
      <c r="C43" s="79"/>
      <c r="D43" s="80"/>
      <c r="E43" s="81"/>
      <c r="F43" s="69"/>
      <c r="G43" s="110"/>
      <c r="H43" s="121"/>
      <c r="I43" s="122"/>
    </row>
    <row r="44" spans="1:9" ht="18" customHeight="1" x14ac:dyDescent="0.25">
      <c r="A44" s="65">
        <v>7</v>
      </c>
      <c r="B44" s="66"/>
      <c r="C44" s="55" t="s">
        <v>79</v>
      </c>
      <c r="D44" s="67"/>
      <c r="E44" s="68"/>
      <c r="F44" s="69"/>
      <c r="G44" s="110"/>
      <c r="H44" s="121"/>
      <c r="I44" s="122"/>
    </row>
    <row r="45" spans="1:9" ht="18" customHeight="1" thickBot="1" x14ac:dyDescent="0.3">
      <c r="A45" s="82">
        <v>7.1</v>
      </c>
      <c r="B45" s="83">
        <v>71.010000000000005</v>
      </c>
      <c r="C45" s="84" t="s">
        <v>91</v>
      </c>
      <c r="D45" s="85"/>
      <c r="E45" s="86"/>
      <c r="F45" s="87" t="s">
        <v>31</v>
      </c>
      <c r="G45" s="113">
        <v>1</v>
      </c>
      <c r="H45" s="123">
        <v>100000</v>
      </c>
      <c r="I45" s="124">
        <f t="shared" ref="I45" si="6">H45*G45</f>
        <v>100000</v>
      </c>
    </row>
    <row r="46" spans="1:9" ht="30" customHeight="1" thickTop="1" thickBot="1" x14ac:dyDescent="0.3">
      <c r="A46" s="4" t="s">
        <v>187</v>
      </c>
      <c r="B46" s="8"/>
      <c r="C46" s="8"/>
      <c r="D46" s="8"/>
      <c r="E46" s="8"/>
      <c r="F46" s="9"/>
      <c r="G46" s="27"/>
      <c r="H46" s="11"/>
      <c r="I46" s="184">
        <f>SUM(I9:I45)</f>
        <v>150000</v>
      </c>
    </row>
  </sheetData>
  <mergeCells count="2">
    <mergeCell ref="A6:I6"/>
    <mergeCell ref="A1:I1"/>
  </mergeCells>
  <printOptions horizontalCentered="1"/>
  <pageMargins left="0.27559055118110237" right="0.19685039370078741" top="0.59055118110236227" bottom="0.78740157480314965" header="0.27559055118110237" footer="0.59055118110236227"/>
  <pageSetup paperSize="9" scale="86" firstPageNumber="78" orientation="portrait" useFirstPageNumber="1" r:id="rId1"/>
  <headerFooter alignWithMargins="0">
    <oddFooter>&amp;LOUTJO&amp;CPage &amp;P&amp;RBoQ2 - SMU OTJ 02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view="pageBreakPreview" topLeftCell="A32" zoomScaleNormal="100" zoomScaleSheetLayoutView="100" workbookViewId="0">
      <selection activeCell="I51" sqref="I51"/>
    </sheetView>
  </sheetViews>
  <sheetFormatPr defaultRowHeight="13.2" x14ac:dyDescent="0.25"/>
  <cols>
    <col min="1" max="1" width="6.33203125" customWidth="1"/>
    <col min="2" max="2" width="7.109375" customWidth="1"/>
    <col min="3" max="3" width="4.109375" customWidth="1"/>
    <col min="4" max="4" width="3.5546875" customWidth="1"/>
    <col min="5" max="5" width="39.6640625" customWidth="1"/>
    <col min="6" max="6" width="8.5546875" style="15" customWidth="1"/>
    <col min="7" max="7" width="9.33203125" style="28" customWidth="1"/>
    <col min="8" max="8" width="10.33203125" style="13" customWidth="1"/>
    <col min="9" max="9" width="20.109375" style="14" customWidth="1"/>
  </cols>
  <sheetData>
    <row r="1" spans="1:9" ht="21" x14ac:dyDescent="0.25">
      <c r="A1" s="324" t="s">
        <v>0</v>
      </c>
      <c r="B1" s="325"/>
      <c r="C1" s="325"/>
      <c r="D1" s="325"/>
      <c r="E1" s="325"/>
      <c r="F1" s="325"/>
      <c r="G1" s="325"/>
      <c r="H1" s="325"/>
      <c r="I1" s="326"/>
    </row>
    <row r="2" spans="1:9" ht="17.399999999999999" x14ac:dyDescent="0.25">
      <c r="A2" s="217" t="s">
        <v>184</v>
      </c>
      <c r="B2" s="150"/>
      <c r="C2" s="151"/>
      <c r="D2" s="151"/>
      <c r="E2" s="152" t="str">
        <f>routine!E2</f>
        <v>PROCURMENT No : W/ONB/RA-07/2026</v>
      </c>
      <c r="F2" s="218"/>
      <c r="G2" s="44"/>
      <c r="H2" s="45" t="s">
        <v>51</v>
      </c>
      <c r="I2" s="219"/>
    </row>
    <row r="3" spans="1:9" ht="17.399999999999999" x14ac:dyDescent="0.25">
      <c r="A3" s="220" t="s">
        <v>1</v>
      </c>
      <c r="B3" s="153"/>
      <c r="C3" s="153"/>
      <c r="D3" s="153"/>
      <c r="E3" s="154" t="s">
        <v>87</v>
      </c>
      <c r="F3" s="218"/>
      <c r="G3" s="47"/>
      <c r="H3" s="46" t="s">
        <v>88</v>
      </c>
      <c r="I3" s="221"/>
    </row>
    <row r="4" spans="1:9" ht="21.75" customHeight="1" thickBot="1" x14ac:dyDescent="0.3">
      <c r="A4" s="222" t="s">
        <v>39</v>
      </c>
      <c r="B4" s="223"/>
      <c r="C4" s="224" t="s">
        <v>201</v>
      </c>
      <c r="D4" s="225"/>
      <c r="E4" s="225"/>
      <c r="F4" s="226"/>
      <c r="G4" s="227"/>
      <c r="H4" s="228"/>
      <c r="I4" s="229"/>
    </row>
    <row r="5" spans="1:9" ht="27" thickBot="1" x14ac:dyDescent="0.3">
      <c r="A5" s="10" t="s">
        <v>2</v>
      </c>
      <c r="B5" s="5" t="s">
        <v>3</v>
      </c>
      <c r="C5" s="114" t="s">
        <v>4</v>
      </c>
      <c r="D5" s="5"/>
      <c r="E5" s="5"/>
      <c r="F5" s="6" t="s">
        <v>5</v>
      </c>
      <c r="G5" s="171" t="s">
        <v>6</v>
      </c>
      <c r="H5" s="7" t="s">
        <v>7</v>
      </c>
      <c r="I5" s="3" t="s">
        <v>8</v>
      </c>
    </row>
    <row r="6" spans="1:9" ht="22.5" customHeight="1" thickBot="1" x14ac:dyDescent="0.3">
      <c r="A6" s="327" t="s">
        <v>61</v>
      </c>
      <c r="B6" s="328"/>
      <c r="C6" s="328"/>
      <c r="D6" s="328"/>
      <c r="E6" s="328"/>
      <c r="F6" s="328"/>
      <c r="G6" s="328"/>
      <c r="H6" s="328"/>
      <c r="I6" s="329"/>
    </row>
    <row r="7" spans="1:9" ht="18" customHeight="1" x14ac:dyDescent="0.25">
      <c r="A7" s="91">
        <v>51</v>
      </c>
      <c r="B7" s="92"/>
      <c r="C7" s="93" t="s">
        <v>62</v>
      </c>
      <c r="D7" s="94"/>
      <c r="E7" s="95"/>
      <c r="F7" s="61"/>
      <c r="G7" s="62"/>
      <c r="H7" s="63"/>
      <c r="I7" s="64"/>
    </row>
    <row r="8" spans="1:9" ht="18" customHeight="1" x14ac:dyDescent="0.25">
      <c r="A8" s="56">
        <v>51.1</v>
      </c>
      <c r="B8" s="57">
        <v>71.010000000000005</v>
      </c>
      <c r="C8" s="96" t="s">
        <v>63</v>
      </c>
      <c r="D8" s="97"/>
      <c r="E8" s="98"/>
      <c r="F8" s="61"/>
      <c r="G8" s="62"/>
      <c r="H8" s="63"/>
      <c r="I8" s="64"/>
    </row>
    <row r="9" spans="1:9" ht="18" customHeight="1" x14ac:dyDescent="0.25">
      <c r="A9" s="56">
        <v>51.2</v>
      </c>
      <c r="B9" s="78"/>
      <c r="C9" s="107" t="s">
        <v>108</v>
      </c>
      <c r="D9" s="108" t="s">
        <v>149</v>
      </c>
      <c r="E9" s="109"/>
      <c r="F9" s="69" t="s">
        <v>32</v>
      </c>
      <c r="G9" s="70">
        <v>10</v>
      </c>
      <c r="H9" s="71"/>
      <c r="I9" s="100">
        <f>G9*H9</f>
        <v>0</v>
      </c>
    </row>
    <row r="10" spans="1:9" ht="18" customHeight="1" x14ac:dyDescent="0.25">
      <c r="A10" s="56">
        <v>51.3</v>
      </c>
      <c r="B10" s="66"/>
      <c r="C10" s="107" t="s">
        <v>109</v>
      </c>
      <c r="D10" s="108" t="s">
        <v>151</v>
      </c>
      <c r="E10" s="109"/>
      <c r="F10" s="69" t="s">
        <v>32</v>
      </c>
      <c r="G10" s="70">
        <v>500</v>
      </c>
      <c r="H10" s="71"/>
      <c r="I10" s="100">
        <f t="shared" ref="I10:I43" si="0">G10*H10</f>
        <v>0</v>
      </c>
    </row>
    <row r="11" spans="1:9" ht="18" customHeight="1" x14ac:dyDescent="0.25">
      <c r="A11" s="56">
        <v>51.4</v>
      </c>
      <c r="B11" s="78"/>
      <c r="C11" s="147" t="s">
        <v>155</v>
      </c>
      <c r="D11" s="108" t="s">
        <v>150</v>
      </c>
      <c r="E11" s="109"/>
      <c r="F11" s="69" t="s">
        <v>32</v>
      </c>
      <c r="G11" s="70">
        <v>10</v>
      </c>
      <c r="H11" s="71"/>
      <c r="I11" s="100">
        <f t="shared" si="0"/>
        <v>0</v>
      </c>
    </row>
    <row r="12" spans="1:9" ht="18" customHeight="1" x14ac:dyDescent="0.25">
      <c r="A12" s="56">
        <v>51.5</v>
      </c>
      <c r="B12" s="78"/>
      <c r="C12" s="107" t="s">
        <v>132</v>
      </c>
      <c r="D12" s="108" t="s">
        <v>153</v>
      </c>
      <c r="E12" s="109"/>
      <c r="F12" s="69" t="s">
        <v>32</v>
      </c>
      <c r="G12" s="70">
        <v>10</v>
      </c>
      <c r="H12" s="71"/>
      <c r="I12" s="100">
        <f t="shared" si="0"/>
        <v>0</v>
      </c>
    </row>
    <row r="13" spans="1:9" ht="18" customHeight="1" x14ac:dyDescent="0.25">
      <c r="A13" s="56">
        <v>51.6</v>
      </c>
      <c r="B13" s="78"/>
      <c r="C13" s="107" t="s">
        <v>156</v>
      </c>
      <c r="D13" s="108" t="s">
        <v>154</v>
      </c>
      <c r="E13" s="109"/>
      <c r="F13" s="69" t="s">
        <v>32</v>
      </c>
      <c r="G13" s="70">
        <f>G10*6</f>
        <v>3000</v>
      </c>
      <c r="H13" s="71"/>
      <c r="I13" s="100">
        <f t="shared" si="0"/>
        <v>0</v>
      </c>
    </row>
    <row r="14" spans="1:9" ht="18" customHeight="1" x14ac:dyDescent="0.25">
      <c r="A14" s="56">
        <v>51.9</v>
      </c>
      <c r="B14" s="78"/>
      <c r="C14" s="107" t="s">
        <v>133</v>
      </c>
      <c r="D14" s="108" t="s">
        <v>152</v>
      </c>
      <c r="E14" s="109"/>
      <c r="F14" s="69" t="s">
        <v>32</v>
      </c>
      <c r="G14" s="70">
        <v>10</v>
      </c>
      <c r="H14" s="71"/>
      <c r="I14" s="100">
        <f t="shared" si="0"/>
        <v>0</v>
      </c>
    </row>
    <row r="15" spans="1:9" ht="18" customHeight="1" x14ac:dyDescent="0.25">
      <c r="A15" s="56">
        <v>51.2</v>
      </c>
      <c r="B15" s="78"/>
      <c r="C15" s="107" t="s">
        <v>157</v>
      </c>
      <c r="D15" s="108" t="s">
        <v>222</v>
      </c>
      <c r="E15" s="109"/>
      <c r="F15" s="69" t="s">
        <v>32</v>
      </c>
      <c r="G15" s="70">
        <v>500</v>
      </c>
      <c r="H15" s="71"/>
      <c r="I15" s="100">
        <f t="shared" si="0"/>
        <v>0</v>
      </c>
    </row>
    <row r="16" spans="1:9" ht="18" customHeight="1" x14ac:dyDescent="0.25">
      <c r="A16" s="102"/>
      <c r="B16" s="78"/>
      <c r="C16" s="103"/>
      <c r="D16" s="53"/>
      <c r="E16" s="49"/>
      <c r="F16" s="69"/>
      <c r="G16" s="70"/>
      <c r="H16" s="71"/>
      <c r="I16" s="100"/>
    </row>
    <row r="17" spans="1:9" ht="18" customHeight="1" x14ac:dyDescent="0.25">
      <c r="A17" s="56">
        <v>51.16</v>
      </c>
      <c r="B17" s="78">
        <v>71.02</v>
      </c>
      <c r="C17" s="79" t="s">
        <v>64</v>
      </c>
      <c r="D17" s="80"/>
      <c r="E17" s="81"/>
      <c r="F17" s="69"/>
      <c r="G17" s="70"/>
      <c r="H17" s="71"/>
      <c r="I17" s="100"/>
    </row>
    <row r="18" spans="1:9" ht="18" customHeight="1" x14ac:dyDescent="0.25">
      <c r="A18" s="115">
        <v>51.17</v>
      </c>
      <c r="B18" s="78"/>
      <c r="C18" s="107" t="s">
        <v>108</v>
      </c>
      <c r="D18" s="108" t="s">
        <v>164</v>
      </c>
      <c r="E18" s="109"/>
      <c r="F18" s="69" t="s">
        <v>32</v>
      </c>
      <c r="G18" s="70">
        <v>150</v>
      </c>
      <c r="H18" s="71"/>
      <c r="I18" s="100">
        <f t="shared" si="0"/>
        <v>0</v>
      </c>
    </row>
    <row r="19" spans="1:9" ht="18" customHeight="1" x14ac:dyDescent="0.25">
      <c r="A19" s="56">
        <v>51.18</v>
      </c>
      <c r="B19" s="78"/>
      <c r="C19" s="107" t="s">
        <v>109</v>
      </c>
      <c r="D19" s="108" t="s">
        <v>217</v>
      </c>
      <c r="E19" s="109"/>
      <c r="F19" s="69" t="s">
        <v>32</v>
      </c>
      <c r="G19" s="70">
        <v>0</v>
      </c>
      <c r="H19" s="71"/>
      <c r="I19" s="100">
        <f t="shared" si="0"/>
        <v>0</v>
      </c>
    </row>
    <row r="20" spans="1:9" ht="18" customHeight="1" x14ac:dyDescent="0.25">
      <c r="A20" s="115">
        <v>51.19</v>
      </c>
      <c r="B20" s="78"/>
      <c r="C20" s="147" t="s">
        <v>155</v>
      </c>
      <c r="D20" s="108" t="s">
        <v>165</v>
      </c>
      <c r="E20" s="109"/>
      <c r="F20" s="69" t="s">
        <v>32</v>
      </c>
      <c r="G20" s="70">
        <v>50</v>
      </c>
      <c r="H20" s="71"/>
      <c r="I20" s="100">
        <f t="shared" si="0"/>
        <v>0</v>
      </c>
    </row>
    <row r="21" spans="1:9" ht="18" customHeight="1" x14ac:dyDescent="0.25">
      <c r="A21" s="56">
        <v>51.2</v>
      </c>
      <c r="B21" s="106"/>
      <c r="C21" s="107" t="s">
        <v>132</v>
      </c>
      <c r="D21" s="108" t="s">
        <v>218</v>
      </c>
      <c r="E21" s="109"/>
      <c r="F21" s="69" t="s">
        <v>32</v>
      </c>
      <c r="G21" s="70">
        <v>40</v>
      </c>
      <c r="H21" s="71"/>
      <c r="I21" s="100">
        <f t="shared" si="0"/>
        <v>0</v>
      </c>
    </row>
    <row r="22" spans="1:9" ht="18" customHeight="1" x14ac:dyDescent="0.25">
      <c r="A22" s="115">
        <v>51.21</v>
      </c>
      <c r="B22" s="106"/>
      <c r="C22" s="107" t="s">
        <v>156</v>
      </c>
      <c r="D22" s="108" t="s">
        <v>166</v>
      </c>
      <c r="E22" s="109"/>
      <c r="F22" s="69" t="s">
        <v>32</v>
      </c>
      <c r="G22" s="70">
        <v>50</v>
      </c>
      <c r="H22" s="71"/>
      <c r="I22" s="100">
        <f t="shared" si="0"/>
        <v>0</v>
      </c>
    </row>
    <row r="23" spans="1:9" ht="18" customHeight="1" x14ac:dyDescent="0.25">
      <c r="A23" s="56">
        <v>51.22</v>
      </c>
      <c r="B23" s="78"/>
      <c r="C23" s="107" t="s">
        <v>133</v>
      </c>
      <c r="D23" s="108" t="s">
        <v>182</v>
      </c>
      <c r="E23" s="109"/>
      <c r="F23" s="69" t="s">
        <v>32</v>
      </c>
      <c r="G23" s="70">
        <v>50</v>
      </c>
      <c r="H23" s="71"/>
      <c r="I23" s="100">
        <f t="shared" si="0"/>
        <v>0</v>
      </c>
    </row>
    <row r="24" spans="1:9" ht="18" customHeight="1" x14ac:dyDescent="0.25">
      <c r="A24" s="56">
        <v>51.22</v>
      </c>
      <c r="B24" s="78"/>
      <c r="C24" s="107" t="s">
        <v>133</v>
      </c>
      <c r="D24" s="108" t="s">
        <v>167</v>
      </c>
      <c r="E24" s="109"/>
      <c r="F24" s="69" t="s">
        <v>32</v>
      </c>
      <c r="G24" s="70">
        <v>0</v>
      </c>
      <c r="H24" s="71"/>
      <c r="I24" s="100">
        <f t="shared" si="0"/>
        <v>0</v>
      </c>
    </row>
    <row r="25" spans="1:9" ht="18" customHeight="1" x14ac:dyDescent="0.25">
      <c r="A25" s="115">
        <v>51.23</v>
      </c>
      <c r="B25" s="78"/>
      <c r="C25" s="107" t="s">
        <v>157</v>
      </c>
      <c r="D25" s="108" t="s">
        <v>168</v>
      </c>
      <c r="E25" s="109"/>
      <c r="F25" s="69" t="s">
        <v>32</v>
      </c>
      <c r="G25" s="70">
        <v>0</v>
      </c>
      <c r="H25" s="71"/>
      <c r="I25" s="100">
        <f t="shared" si="0"/>
        <v>0</v>
      </c>
    </row>
    <row r="26" spans="1:9" ht="18" customHeight="1" x14ac:dyDescent="0.25">
      <c r="A26" s="56">
        <v>51.24</v>
      </c>
      <c r="B26" s="78"/>
      <c r="C26" s="107" t="s">
        <v>158</v>
      </c>
      <c r="D26" s="108" t="s">
        <v>169</v>
      </c>
      <c r="E26" s="109"/>
      <c r="F26" s="69" t="s">
        <v>32</v>
      </c>
      <c r="G26" s="70">
        <v>50</v>
      </c>
      <c r="H26" s="71"/>
      <c r="I26" s="100">
        <f t="shared" si="0"/>
        <v>0</v>
      </c>
    </row>
    <row r="27" spans="1:9" ht="18" customHeight="1" x14ac:dyDescent="0.25">
      <c r="A27" s="115">
        <v>51.25</v>
      </c>
      <c r="B27" s="78"/>
      <c r="C27" s="107" t="s">
        <v>101</v>
      </c>
      <c r="D27" s="108" t="s">
        <v>170</v>
      </c>
      <c r="E27" s="109"/>
      <c r="F27" s="69" t="s">
        <v>32</v>
      </c>
      <c r="G27" s="70">
        <v>60</v>
      </c>
      <c r="H27" s="71"/>
      <c r="I27" s="100">
        <f t="shared" si="0"/>
        <v>0</v>
      </c>
    </row>
    <row r="28" spans="1:9" ht="18" customHeight="1" x14ac:dyDescent="0.25">
      <c r="A28" s="56">
        <v>51.26</v>
      </c>
      <c r="B28" s="78"/>
      <c r="C28" s="107" t="s">
        <v>159</v>
      </c>
      <c r="D28" s="108" t="s">
        <v>188</v>
      </c>
      <c r="E28" s="109"/>
      <c r="F28" s="69" t="s">
        <v>32</v>
      </c>
      <c r="G28" s="70">
        <v>10</v>
      </c>
      <c r="H28" s="71"/>
      <c r="I28" s="100">
        <f t="shared" si="0"/>
        <v>0</v>
      </c>
    </row>
    <row r="29" spans="1:9" ht="18" customHeight="1" x14ac:dyDescent="0.25">
      <c r="A29" s="115">
        <v>51.270000000000103</v>
      </c>
      <c r="B29" s="78"/>
      <c r="C29" s="107" t="s">
        <v>160</v>
      </c>
      <c r="D29" s="108" t="s">
        <v>189</v>
      </c>
      <c r="E29" s="109"/>
      <c r="F29" s="69" t="s">
        <v>32</v>
      </c>
      <c r="G29" s="70">
        <v>30</v>
      </c>
      <c r="H29" s="71"/>
      <c r="I29" s="100">
        <f t="shared" si="0"/>
        <v>0</v>
      </c>
    </row>
    <row r="30" spans="1:9" ht="18" customHeight="1" x14ac:dyDescent="0.25">
      <c r="A30" s="56">
        <v>51.280000000000101</v>
      </c>
      <c r="B30" s="78"/>
      <c r="C30" s="107" t="s">
        <v>161</v>
      </c>
      <c r="D30" s="108" t="s">
        <v>226</v>
      </c>
      <c r="E30" s="109"/>
      <c r="F30" s="69" t="s">
        <v>32</v>
      </c>
      <c r="G30" s="70">
        <v>50</v>
      </c>
      <c r="H30" s="71"/>
      <c r="I30" s="100">
        <f t="shared" si="0"/>
        <v>0</v>
      </c>
    </row>
    <row r="31" spans="1:9" ht="18" customHeight="1" x14ac:dyDescent="0.25">
      <c r="A31" s="115">
        <v>51.290000000000099</v>
      </c>
      <c r="B31" s="78"/>
      <c r="C31" s="107" t="s">
        <v>162</v>
      </c>
      <c r="D31" s="108" t="s">
        <v>214</v>
      </c>
      <c r="E31" s="109"/>
      <c r="F31" s="69" t="s">
        <v>32</v>
      </c>
      <c r="G31" s="70">
        <v>60</v>
      </c>
      <c r="H31" s="71"/>
      <c r="I31" s="100">
        <f t="shared" si="0"/>
        <v>0</v>
      </c>
    </row>
    <row r="32" spans="1:9" ht="18" customHeight="1" x14ac:dyDescent="0.25">
      <c r="A32" s="56">
        <v>51.300000000000097</v>
      </c>
      <c r="B32" s="78"/>
      <c r="C32" s="107" t="s">
        <v>163</v>
      </c>
      <c r="D32" s="108" t="s">
        <v>249</v>
      </c>
      <c r="E32" s="109"/>
      <c r="F32" s="69" t="s">
        <v>32</v>
      </c>
      <c r="G32" s="70">
        <v>80</v>
      </c>
      <c r="H32" s="71"/>
      <c r="I32" s="100">
        <f t="shared" si="0"/>
        <v>0</v>
      </c>
    </row>
    <row r="33" spans="1:9" ht="18" customHeight="1" x14ac:dyDescent="0.25">
      <c r="A33" s="115">
        <v>51.310000000000102</v>
      </c>
      <c r="B33" s="78"/>
      <c r="C33" s="107" t="s">
        <v>171</v>
      </c>
      <c r="D33" s="108" t="s">
        <v>190</v>
      </c>
      <c r="E33" s="109"/>
      <c r="F33" s="69" t="s">
        <v>32</v>
      </c>
      <c r="G33" s="70">
        <v>0</v>
      </c>
      <c r="H33" s="71"/>
      <c r="I33" s="100">
        <f t="shared" si="0"/>
        <v>0</v>
      </c>
    </row>
    <row r="34" spans="1:9" ht="18" customHeight="1" x14ac:dyDescent="0.25">
      <c r="A34" s="56">
        <v>51.3200000000001</v>
      </c>
      <c r="B34" s="78"/>
      <c r="C34" s="107" t="s">
        <v>172</v>
      </c>
      <c r="D34" s="108" t="s">
        <v>192</v>
      </c>
      <c r="E34" s="109"/>
      <c r="F34" s="69" t="s">
        <v>32</v>
      </c>
      <c r="G34" s="70">
        <v>0</v>
      </c>
      <c r="H34" s="71"/>
      <c r="I34" s="100">
        <f t="shared" si="0"/>
        <v>0</v>
      </c>
    </row>
    <row r="35" spans="1:9" ht="18" customHeight="1" x14ac:dyDescent="0.25">
      <c r="A35" s="115">
        <v>51.330000000000098</v>
      </c>
      <c r="B35" s="78"/>
      <c r="C35" s="107" t="s">
        <v>180</v>
      </c>
      <c r="D35" s="108" t="s">
        <v>199</v>
      </c>
      <c r="E35" s="109"/>
      <c r="F35" s="69" t="s">
        <v>198</v>
      </c>
      <c r="G35" s="70">
        <v>0</v>
      </c>
      <c r="H35" s="71"/>
      <c r="I35" s="100">
        <f t="shared" si="0"/>
        <v>0</v>
      </c>
    </row>
    <row r="36" spans="1:9" ht="18" customHeight="1" x14ac:dyDescent="0.25">
      <c r="A36" s="56">
        <v>51.340000000000103</v>
      </c>
      <c r="B36" s="78"/>
      <c r="C36" s="107" t="s">
        <v>173</v>
      </c>
      <c r="D36" s="108" t="s">
        <v>200</v>
      </c>
      <c r="E36" s="109"/>
      <c r="F36" s="69" t="s">
        <v>198</v>
      </c>
      <c r="G36" s="70">
        <v>0</v>
      </c>
      <c r="H36" s="71"/>
      <c r="I36" s="100">
        <f t="shared" si="0"/>
        <v>0</v>
      </c>
    </row>
    <row r="37" spans="1:9" ht="18" customHeight="1" x14ac:dyDescent="0.25">
      <c r="A37" s="115">
        <v>51.350000000000101</v>
      </c>
      <c r="B37" s="78"/>
      <c r="C37" s="107" t="s">
        <v>174</v>
      </c>
      <c r="D37" s="108" t="s">
        <v>191</v>
      </c>
      <c r="E37" s="109"/>
      <c r="F37" s="69" t="s">
        <v>198</v>
      </c>
      <c r="G37" s="70">
        <v>20</v>
      </c>
      <c r="H37" s="71"/>
      <c r="I37" s="100">
        <f t="shared" si="0"/>
        <v>0</v>
      </c>
    </row>
    <row r="38" spans="1:9" ht="18" customHeight="1" x14ac:dyDescent="0.25">
      <c r="A38" s="56">
        <v>51.360000000000099</v>
      </c>
      <c r="B38" s="78"/>
      <c r="C38" s="107" t="s">
        <v>175</v>
      </c>
      <c r="D38" s="108" t="s">
        <v>195</v>
      </c>
      <c r="E38" s="109"/>
      <c r="F38" s="69" t="s">
        <v>198</v>
      </c>
      <c r="G38" s="70">
        <v>0</v>
      </c>
      <c r="H38" s="71"/>
      <c r="I38" s="100">
        <f t="shared" si="0"/>
        <v>0</v>
      </c>
    </row>
    <row r="39" spans="1:9" ht="18" customHeight="1" x14ac:dyDescent="0.25">
      <c r="A39" s="115">
        <v>51.370000000000097</v>
      </c>
      <c r="B39" s="78"/>
      <c r="C39" s="107" t="s">
        <v>176</v>
      </c>
      <c r="D39" s="108" t="s">
        <v>193</v>
      </c>
      <c r="E39" s="109"/>
      <c r="F39" s="69" t="s">
        <v>12</v>
      </c>
      <c r="G39" s="70">
        <v>7500</v>
      </c>
      <c r="H39" s="71"/>
      <c r="I39" s="100">
        <f t="shared" si="0"/>
        <v>0</v>
      </c>
    </row>
    <row r="40" spans="1:9" ht="18" customHeight="1" x14ac:dyDescent="0.25">
      <c r="A40" s="56">
        <v>51.380000000000102</v>
      </c>
      <c r="B40" s="78"/>
      <c r="C40" s="107" t="s">
        <v>177</v>
      </c>
      <c r="D40" s="108" t="s">
        <v>194</v>
      </c>
      <c r="E40" s="109"/>
      <c r="F40" s="69" t="s">
        <v>12</v>
      </c>
      <c r="G40" s="70">
        <v>50</v>
      </c>
      <c r="H40" s="71"/>
      <c r="I40" s="100">
        <f t="shared" si="0"/>
        <v>0</v>
      </c>
    </row>
    <row r="41" spans="1:9" ht="18" customHeight="1" x14ac:dyDescent="0.25">
      <c r="A41" s="115">
        <v>51.3900000000001</v>
      </c>
      <c r="B41" s="78"/>
      <c r="C41" s="107" t="s">
        <v>178</v>
      </c>
      <c r="D41" s="108" t="s">
        <v>196</v>
      </c>
      <c r="E41" s="109"/>
      <c r="F41" s="69" t="s">
        <v>12</v>
      </c>
      <c r="G41" s="70">
        <v>50</v>
      </c>
      <c r="H41" s="71"/>
      <c r="I41" s="100">
        <f t="shared" si="0"/>
        <v>0</v>
      </c>
    </row>
    <row r="42" spans="1:9" ht="18" customHeight="1" x14ac:dyDescent="0.25">
      <c r="A42" s="56">
        <v>51.400000000000098</v>
      </c>
      <c r="B42" s="78"/>
      <c r="C42" s="107" t="s">
        <v>179</v>
      </c>
      <c r="D42" s="108" t="s">
        <v>181</v>
      </c>
      <c r="E42" s="109"/>
      <c r="F42" s="69" t="s">
        <v>12</v>
      </c>
      <c r="G42" s="70">
        <v>1200</v>
      </c>
      <c r="H42" s="71"/>
      <c r="I42" s="100">
        <f t="shared" si="0"/>
        <v>0</v>
      </c>
    </row>
    <row r="43" spans="1:9" ht="18" customHeight="1" x14ac:dyDescent="0.25">
      <c r="A43" s="56"/>
      <c r="B43" s="78"/>
      <c r="C43" s="107" t="s">
        <v>219</v>
      </c>
      <c r="D43" s="108" t="s">
        <v>220</v>
      </c>
      <c r="E43" s="109"/>
      <c r="F43" s="69" t="s">
        <v>32</v>
      </c>
      <c r="G43" s="70">
        <v>100</v>
      </c>
      <c r="H43" s="71"/>
      <c r="I43" s="100">
        <f t="shared" si="0"/>
        <v>0</v>
      </c>
    </row>
    <row r="44" spans="1:9" ht="18" customHeight="1" thickBot="1" x14ac:dyDescent="0.3">
      <c r="A44" s="82"/>
      <c r="B44" s="83"/>
      <c r="C44" s="169"/>
      <c r="D44" s="148"/>
      <c r="E44" s="86"/>
      <c r="F44" s="87"/>
      <c r="G44" s="113"/>
      <c r="H44" s="89"/>
      <c r="I44" s="170"/>
    </row>
    <row r="45" spans="1:9" ht="30" customHeight="1" thickTop="1" thickBot="1" x14ac:dyDescent="0.3">
      <c r="A45" s="4" t="s">
        <v>197</v>
      </c>
      <c r="B45" s="8"/>
      <c r="C45" s="8"/>
      <c r="D45" s="8"/>
      <c r="E45" s="8"/>
      <c r="F45" s="9"/>
      <c r="G45" s="27"/>
      <c r="H45" s="11"/>
      <c r="I45" s="184">
        <f>SUM(I9:I43)</f>
        <v>0</v>
      </c>
    </row>
  </sheetData>
  <mergeCells count="2">
    <mergeCell ref="A1:I1"/>
    <mergeCell ref="A6:I6"/>
  </mergeCells>
  <phoneticPr fontId="0" type="noConversion"/>
  <printOptions horizontalCentered="1"/>
  <pageMargins left="0.27559055118110237" right="0.19685039370078741" top="0.39370078740157483" bottom="0.59055118110236227" header="0.27559055118110237" footer="0.39370078740157483"/>
  <pageSetup paperSize="9" scale="92" firstPageNumber="79" orientation="portrait" useFirstPageNumber="1" r:id="rId1"/>
  <headerFooter alignWithMargins="0">
    <oddFooter>&amp;LOUTJO&amp;CPage &amp;P&amp;RBoQ2 - SMU OTJ 02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4"/>
  <sheetViews>
    <sheetView view="pageBreakPreview" zoomScale="60" zoomScaleNormal="100" workbookViewId="0">
      <selection activeCell="D15" sqref="D15"/>
    </sheetView>
  </sheetViews>
  <sheetFormatPr defaultColWidth="8.44140625" defaultRowHeight="13.2" x14ac:dyDescent="0.25"/>
  <cols>
    <col min="1" max="1" width="8.88671875" customWidth="1"/>
    <col min="2" max="2" width="71.88671875" customWidth="1"/>
    <col min="3" max="4" width="25.6640625" style="2" customWidth="1"/>
    <col min="5" max="5" width="10.6640625" customWidth="1"/>
    <col min="6" max="6" width="34.77734375" customWidth="1"/>
  </cols>
  <sheetData>
    <row r="1" spans="1:7" ht="21" x14ac:dyDescent="0.25">
      <c r="A1" s="324" t="s">
        <v>40</v>
      </c>
      <c r="B1" s="325"/>
      <c r="C1" s="325"/>
      <c r="D1" s="326"/>
      <c r="E1" s="1"/>
    </row>
    <row r="2" spans="1:7" ht="16.2" x14ac:dyDescent="0.4">
      <c r="A2" s="339" t="s">
        <v>90</v>
      </c>
      <c r="B2" s="340"/>
      <c r="C2" s="340"/>
      <c r="D2" s="341"/>
      <c r="G2" s="33"/>
    </row>
    <row r="3" spans="1:7" x14ac:dyDescent="0.25">
      <c r="A3" s="342" t="str">
        <f>dayworks!E2</f>
        <v>PROCURMENT No : W/ONB/RA-07/2026</v>
      </c>
      <c r="B3" s="343"/>
      <c r="C3" s="343"/>
      <c r="D3" s="344"/>
    </row>
    <row r="4" spans="1:7" ht="7.5" customHeight="1" thickBot="1" x14ac:dyDescent="0.3">
      <c r="A4" s="40"/>
      <c r="B4" s="41"/>
      <c r="C4" s="42"/>
      <c r="D4" s="43"/>
    </row>
    <row r="5" spans="1:7" s="118" customFormat="1" ht="19.5" customHeight="1" x14ac:dyDescent="0.25">
      <c r="A5" s="16" t="s">
        <v>33</v>
      </c>
      <c r="B5" s="17" t="s">
        <v>34</v>
      </c>
      <c r="C5" s="18" t="s">
        <v>35</v>
      </c>
      <c r="D5" s="19" t="s">
        <v>36</v>
      </c>
    </row>
    <row r="6" spans="1:7" s="118" customFormat="1" ht="13.5" customHeight="1" thickBot="1" x14ac:dyDescent="0.3">
      <c r="A6" s="20"/>
      <c r="B6" s="21"/>
      <c r="C6" s="22" t="s">
        <v>37</v>
      </c>
      <c r="D6" s="23" t="s">
        <v>37</v>
      </c>
    </row>
    <row r="7" spans="1:7" s="118" customFormat="1" ht="18.75" customHeight="1" x14ac:dyDescent="0.25">
      <c r="A7" s="127">
        <v>1000</v>
      </c>
      <c r="B7" s="138" t="s">
        <v>77</v>
      </c>
      <c r="C7" s="134"/>
      <c r="D7" s="139"/>
    </row>
    <row r="8" spans="1:7" s="131" customFormat="1" ht="40.5" customHeight="1" x14ac:dyDescent="0.25">
      <c r="A8" s="129"/>
      <c r="B8" s="310" t="s">
        <v>248</v>
      </c>
      <c r="C8" s="193">
        <f>establishment!I16</f>
        <v>0</v>
      </c>
      <c r="D8" s="194">
        <f>C8</f>
        <v>0</v>
      </c>
    </row>
    <row r="9" spans="1:7" s="131" customFormat="1" ht="26.25" customHeight="1" x14ac:dyDescent="0.25">
      <c r="A9" s="132"/>
      <c r="B9" s="133" t="s">
        <v>78</v>
      </c>
      <c r="C9" s="195"/>
      <c r="D9" s="196"/>
    </row>
    <row r="10" spans="1:7" s="118" customFormat="1" ht="18.75" customHeight="1" x14ac:dyDescent="0.25">
      <c r="A10" s="127">
        <v>1000</v>
      </c>
      <c r="B10" s="136" t="s">
        <v>141</v>
      </c>
      <c r="C10" s="197"/>
      <c r="D10" s="198"/>
    </row>
    <row r="11" spans="1:7" s="131" customFormat="1" ht="40.5" customHeight="1" x14ac:dyDescent="0.25">
      <c r="A11" s="129"/>
      <c r="B11" s="137" t="s">
        <v>97</v>
      </c>
      <c r="C11" s="199">
        <f>'periodic 1'!I80</f>
        <v>150000</v>
      </c>
      <c r="D11" s="194">
        <f>C11</f>
        <v>150000</v>
      </c>
      <c r="F11" s="311"/>
    </row>
    <row r="12" spans="1:7" s="131" customFormat="1" ht="27" customHeight="1" x14ac:dyDescent="0.25">
      <c r="A12" s="132"/>
      <c r="B12" s="133" t="s">
        <v>144</v>
      </c>
      <c r="C12" s="195"/>
      <c r="D12" s="196"/>
      <c r="F12" s="311"/>
    </row>
    <row r="13" spans="1:7" s="118" customFormat="1" ht="18.75" customHeight="1" x14ac:dyDescent="0.25">
      <c r="A13" s="127">
        <v>1000</v>
      </c>
      <c r="B13" s="136" t="s">
        <v>142</v>
      </c>
      <c r="C13" s="197"/>
      <c r="D13" s="124"/>
      <c r="F13" s="311"/>
    </row>
    <row r="14" spans="1:7" s="131" customFormat="1" ht="40.5" customHeight="1" x14ac:dyDescent="0.25">
      <c r="A14" s="129"/>
      <c r="B14" s="137" t="s">
        <v>143</v>
      </c>
      <c r="C14" s="199">
        <f>routine!I46</f>
        <v>150000</v>
      </c>
      <c r="D14" s="194">
        <f>C14</f>
        <v>150000</v>
      </c>
      <c r="F14" s="311"/>
    </row>
    <row r="15" spans="1:7" s="131" customFormat="1" ht="26.25" customHeight="1" x14ac:dyDescent="0.25">
      <c r="A15" s="132"/>
      <c r="B15" s="133" t="s">
        <v>145</v>
      </c>
      <c r="C15" s="195"/>
      <c r="D15" s="196"/>
      <c r="F15" s="311"/>
    </row>
    <row r="16" spans="1:7" s="131" customFormat="1" ht="18.75" customHeight="1" x14ac:dyDescent="0.25">
      <c r="A16" s="127">
        <v>7000</v>
      </c>
      <c r="B16" s="128" t="s">
        <v>76</v>
      </c>
      <c r="C16" s="197"/>
      <c r="D16" s="124"/>
      <c r="F16" s="311"/>
    </row>
    <row r="17" spans="1:6" s="131" customFormat="1" ht="40.5" customHeight="1" x14ac:dyDescent="0.25">
      <c r="A17" s="135"/>
      <c r="B17" s="140" t="s">
        <v>146</v>
      </c>
      <c r="C17" s="199">
        <f>dayworks!I45</f>
        <v>0</v>
      </c>
      <c r="D17" s="194">
        <f>C17</f>
        <v>0</v>
      </c>
      <c r="F17" s="311"/>
    </row>
    <row r="18" spans="1:6" s="131" customFormat="1" ht="27.75" customHeight="1" thickBot="1" x14ac:dyDescent="0.3">
      <c r="A18" s="135"/>
      <c r="B18" s="136" t="s">
        <v>81</v>
      </c>
      <c r="C18" s="195"/>
      <c r="D18" s="200"/>
      <c r="F18" s="311"/>
    </row>
    <row r="19" spans="1:6" s="118" customFormat="1" ht="30" customHeight="1" thickBot="1" x14ac:dyDescent="0.3">
      <c r="A19" s="116" t="s">
        <v>98</v>
      </c>
      <c r="B19" s="117"/>
      <c r="C19" s="201"/>
      <c r="D19" s="202">
        <f>SUM(D8:D18)</f>
        <v>300000</v>
      </c>
    </row>
    <row r="20" spans="1:6" s="118" customFormat="1" x14ac:dyDescent="0.25">
      <c r="A20" s="141"/>
      <c r="B20" s="142"/>
      <c r="C20" s="203"/>
      <c r="D20" s="143"/>
    </row>
    <row r="21" spans="1:6" x14ac:dyDescent="0.25">
      <c r="A21" s="12" t="s">
        <v>38</v>
      </c>
      <c r="C21" s="204"/>
      <c r="D21" s="204"/>
    </row>
    <row r="22" spans="1:6" x14ac:dyDescent="0.25">
      <c r="C22" s="204"/>
      <c r="D22" s="204"/>
    </row>
    <row r="23" spans="1:6" x14ac:dyDescent="0.25">
      <c r="C23" s="204"/>
      <c r="D23" s="204"/>
    </row>
    <row r="24" spans="1:6" x14ac:dyDescent="0.25">
      <c r="C24" s="204"/>
      <c r="D24" s="204"/>
    </row>
  </sheetData>
  <mergeCells count="3">
    <mergeCell ref="A1:D1"/>
    <mergeCell ref="A2:D2"/>
    <mergeCell ref="A3:D3"/>
  </mergeCells>
  <phoneticPr fontId="11" type="noConversion"/>
  <printOptions horizontalCentered="1"/>
  <pageMargins left="0.39370078740157483" right="0.19685039370078741" top="0.55118110236220474" bottom="0.86614173228346458" header="0.27559055118110237" footer="0.59055118110236227"/>
  <pageSetup paperSize="9" firstPageNumber="80" orientation="landscape" useFirstPageNumber="1" r:id="rId1"/>
  <headerFooter alignWithMargins="0">
    <oddFooter>&amp;LOUTJO&amp;CPage &amp;P&amp;RBoQ2 - SMU OTJ 02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tabSelected="1" view="pageBreakPreview" topLeftCell="A17" zoomScale="60" zoomScaleNormal="90" workbookViewId="0">
      <selection activeCell="F27" sqref="F27"/>
    </sheetView>
  </sheetViews>
  <sheetFormatPr defaultColWidth="8.44140625" defaultRowHeight="13.2" x14ac:dyDescent="0.25"/>
  <cols>
    <col min="1" max="1" width="8.88671875" customWidth="1"/>
    <col min="2" max="2" width="47.109375" customWidth="1"/>
    <col min="3" max="3" width="5" customWidth="1"/>
    <col min="4" max="4" width="8.44140625" customWidth="1"/>
    <col min="5" max="5" width="17.5546875" style="2" customWidth="1"/>
    <col min="6" max="6" width="25.6640625" style="30" customWidth="1"/>
    <col min="7" max="7" width="10.6640625" customWidth="1"/>
    <col min="8" max="8" width="14.109375" bestFit="1" customWidth="1"/>
    <col min="9" max="10" width="13.109375" bestFit="1" customWidth="1"/>
    <col min="11" max="12" width="12.6640625" bestFit="1" customWidth="1"/>
  </cols>
  <sheetData>
    <row r="1" spans="1:12" ht="21" x14ac:dyDescent="0.25">
      <c r="A1" s="324" t="s">
        <v>42</v>
      </c>
      <c r="B1" s="325"/>
      <c r="C1" s="325"/>
      <c r="D1" s="325"/>
      <c r="E1" s="325"/>
      <c r="F1" s="326"/>
      <c r="G1" s="1"/>
    </row>
    <row r="2" spans="1:12" ht="16.2" x14ac:dyDescent="0.4">
      <c r="A2" s="339" t="s">
        <v>89</v>
      </c>
      <c r="B2" s="340"/>
      <c r="C2" s="340"/>
      <c r="D2" s="340"/>
      <c r="E2" s="340"/>
      <c r="F2" s="341"/>
    </row>
    <row r="3" spans="1:12" ht="24.9" customHeight="1" x14ac:dyDescent="0.3">
      <c r="A3" s="369" t="str">
        <f>'Sum SMU'!A3:D3</f>
        <v>PROCURMENT No : W/ONB/RA-07/2026</v>
      </c>
      <c r="B3" s="370"/>
      <c r="C3" s="370"/>
      <c r="D3" s="370"/>
      <c r="E3" s="370"/>
      <c r="F3" s="371"/>
    </row>
    <row r="4" spans="1:12" ht="24.9" customHeight="1" thickBot="1" x14ac:dyDescent="0.3">
      <c r="A4" s="213"/>
      <c r="B4" s="214"/>
      <c r="C4" s="214"/>
      <c r="D4" s="214"/>
      <c r="E4" s="215"/>
      <c r="F4" s="216"/>
    </row>
    <row r="5" spans="1:12" ht="18" customHeight="1" x14ac:dyDescent="0.25">
      <c r="A5" s="357" t="s">
        <v>34</v>
      </c>
      <c r="B5" s="358"/>
      <c r="C5" s="358"/>
      <c r="D5" s="358"/>
      <c r="E5" s="359"/>
      <c r="F5" s="19" t="s">
        <v>36</v>
      </c>
    </row>
    <row r="6" spans="1:12" ht="18" customHeight="1" thickBot="1" x14ac:dyDescent="0.3">
      <c r="A6" s="360"/>
      <c r="B6" s="361"/>
      <c r="C6" s="361"/>
      <c r="D6" s="361"/>
      <c r="E6" s="362"/>
      <c r="F6" s="32" t="s">
        <v>37</v>
      </c>
    </row>
    <row r="7" spans="1:12" ht="18" customHeight="1" x14ac:dyDescent="0.25">
      <c r="A7" s="365" t="s">
        <v>43</v>
      </c>
      <c r="B7" s="366"/>
      <c r="C7" s="191"/>
      <c r="D7" s="191"/>
      <c r="E7" s="31"/>
      <c r="F7" s="25"/>
    </row>
    <row r="8" spans="1:12" ht="24.9" customHeight="1" thickBot="1" x14ac:dyDescent="0.3">
      <c r="A8" s="363" t="s">
        <v>50</v>
      </c>
      <c r="B8" s="364"/>
      <c r="C8" s="190"/>
      <c r="D8" s="190"/>
      <c r="E8" s="175">
        <f>'Sum SMU'!D19</f>
        <v>300000</v>
      </c>
      <c r="F8" s="183">
        <f>'Sum SMU'!D19</f>
        <v>300000</v>
      </c>
    </row>
    <row r="9" spans="1:12" ht="18" customHeight="1" x14ac:dyDescent="0.25">
      <c r="A9" s="365" t="s">
        <v>44</v>
      </c>
      <c r="B9" s="366"/>
      <c r="C9" s="191"/>
      <c r="D9" s="191"/>
      <c r="E9" s="31" t="s">
        <v>45</v>
      </c>
      <c r="F9" s="25"/>
    </row>
    <row r="10" spans="1:12" ht="24.9" customHeight="1" x14ac:dyDescent="0.25">
      <c r="A10" s="367" t="s">
        <v>52</v>
      </c>
      <c r="B10" s="368"/>
      <c r="C10" s="192"/>
      <c r="D10" s="192"/>
      <c r="E10" s="144">
        <v>1300000</v>
      </c>
      <c r="F10" s="176">
        <f>E10</f>
        <v>1300000</v>
      </c>
      <c r="H10" s="208"/>
      <c r="J10" s="212"/>
      <c r="K10" s="208"/>
      <c r="L10" s="212"/>
    </row>
    <row r="11" spans="1:12" ht="24.9" customHeight="1" x14ac:dyDescent="0.25">
      <c r="A11" s="351"/>
      <c r="B11" s="352"/>
      <c r="C11" s="187"/>
      <c r="D11" s="187"/>
      <c r="E11" s="145"/>
      <c r="F11" s="24"/>
    </row>
    <row r="12" spans="1:12" ht="24.9" customHeight="1" x14ac:dyDescent="0.25">
      <c r="A12" s="351"/>
      <c r="B12" s="352"/>
      <c r="C12" s="187"/>
      <c r="D12" s="187"/>
      <c r="E12" s="145"/>
      <c r="F12" s="24"/>
    </row>
    <row r="13" spans="1:12" ht="24.9" customHeight="1" x14ac:dyDescent="0.25">
      <c r="A13" s="351"/>
      <c r="B13" s="352"/>
      <c r="C13" s="187"/>
      <c r="D13" s="187"/>
      <c r="E13" s="145"/>
      <c r="F13" s="24"/>
      <c r="H13" s="211"/>
      <c r="I13" s="208"/>
      <c r="J13" s="212"/>
    </row>
    <row r="14" spans="1:12" ht="24.9" customHeight="1" x14ac:dyDescent="0.25">
      <c r="A14" s="351"/>
      <c r="B14" s="352"/>
      <c r="C14" s="187"/>
      <c r="D14" s="187"/>
      <c r="E14" s="130"/>
      <c r="F14" s="24"/>
      <c r="I14" s="208"/>
    </row>
    <row r="15" spans="1:12" ht="24.9" customHeight="1" x14ac:dyDescent="0.25">
      <c r="A15" s="353" t="s">
        <v>125</v>
      </c>
      <c r="B15" s="354"/>
      <c r="C15" s="188"/>
      <c r="D15" s="188"/>
      <c r="E15" s="146">
        <v>680000</v>
      </c>
      <c r="F15" s="177">
        <f>E15</f>
        <v>680000</v>
      </c>
      <c r="I15" s="208"/>
    </row>
    <row r="16" spans="1:12" ht="24.9" customHeight="1" thickBot="1" x14ac:dyDescent="0.3">
      <c r="A16" s="355" t="s">
        <v>46</v>
      </c>
      <c r="B16" s="356"/>
      <c r="C16" s="189"/>
      <c r="D16" s="189"/>
      <c r="E16" s="29"/>
      <c r="F16" s="34">
        <f>SUM(F10:F15)</f>
        <v>1980000</v>
      </c>
      <c r="I16" s="208"/>
    </row>
    <row r="17" spans="1:8" ht="49.95" customHeight="1" thickBot="1" x14ac:dyDescent="0.3">
      <c r="A17" s="345" t="s">
        <v>41</v>
      </c>
      <c r="B17" s="346"/>
      <c r="C17" s="346"/>
      <c r="D17" s="346"/>
      <c r="E17" s="347"/>
      <c r="F17" s="182">
        <f>F8+F16</f>
        <v>2280000</v>
      </c>
      <c r="H17" s="212"/>
    </row>
    <row r="18" spans="1:8" ht="49.95" customHeight="1" thickBot="1" x14ac:dyDescent="0.3">
      <c r="A18" s="345" t="s">
        <v>47</v>
      </c>
      <c r="B18" s="346"/>
      <c r="C18" s="346"/>
      <c r="D18" s="346"/>
      <c r="E18" s="347"/>
      <c r="F18" s="182">
        <f>F17*15%</f>
        <v>342000</v>
      </c>
    </row>
    <row r="19" spans="1:8" ht="49.95" customHeight="1" thickBot="1" x14ac:dyDescent="0.3">
      <c r="A19" s="345" t="s">
        <v>48</v>
      </c>
      <c r="B19" s="346"/>
      <c r="C19" s="346"/>
      <c r="D19" s="346"/>
      <c r="E19" s="347"/>
      <c r="F19" s="182">
        <f>F17+F18</f>
        <v>2622000</v>
      </c>
    </row>
    <row r="21" spans="1:8" x14ac:dyDescent="0.25">
      <c r="A21" s="12"/>
    </row>
    <row r="26" spans="1:8" x14ac:dyDescent="0.25">
      <c r="A26" s="348" t="s">
        <v>49</v>
      </c>
      <c r="B26" s="349"/>
      <c r="C26" s="349"/>
      <c r="D26" s="349"/>
      <c r="E26" s="350"/>
      <c r="F26" s="350"/>
    </row>
    <row r="29" spans="1:8" x14ac:dyDescent="0.25">
      <c r="A29" s="348" t="s">
        <v>204</v>
      </c>
      <c r="B29" s="349"/>
      <c r="C29" s="349"/>
      <c r="D29" s="349"/>
      <c r="E29" s="350"/>
      <c r="F29" s="350"/>
    </row>
    <row r="32" spans="1:8" x14ac:dyDescent="0.25">
      <c r="A32" s="348" t="s">
        <v>203</v>
      </c>
      <c r="B32" s="349"/>
      <c r="C32" s="349"/>
      <c r="D32" s="349"/>
      <c r="E32" s="350"/>
      <c r="F32" s="350"/>
    </row>
  </sheetData>
  <mergeCells count="20">
    <mergeCell ref="A1:F1"/>
    <mergeCell ref="A2:F2"/>
    <mergeCell ref="A7:B7"/>
    <mergeCell ref="A10:B10"/>
    <mergeCell ref="A11:B11"/>
    <mergeCell ref="A3:F3"/>
    <mergeCell ref="A12:B12"/>
    <mergeCell ref="A13:B13"/>
    <mergeCell ref="A5:E6"/>
    <mergeCell ref="A8:B8"/>
    <mergeCell ref="A9:B9"/>
    <mergeCell ref="A18:E18"/>
    <mergeCell ref="A19:E19"/>
    <mergeCell ref="A32:F32"/>
    <mergeCell ref="A14:B14"/>
    <mergeCell ref="A15:B15"/>
    <mergeCell ref="A16:B16"/>
    <mergeCell ref="A17:E17"/>
    <mergeCell ref="A26:F26"/>
    <mergeCell ref="A29:F29"/>
  </mergeCells>
  <phoneticPr fontId="0" type="noConversion"/>
  <printOptions horizontalCentered="1"/>
  <pageMargins left="0.39370078740157483" right="0.19685039370078741" top="0.55118110236220474" bottom="0.86614173228346458" header="0.27559055118110237" footer="0.59055118110236227"/>
  <pageSetup paperSize="9" scale="88" firstPageNumber="81" orientation="portrait" useFirstPageNumber="1" r:id="rId1"/>
  <headerFooter alignWithMargins="0">
    <oddFooter>&amp;LOUTJO&amp;CPage &amp;P&amp;RBoQ2 - SMU OTJ 02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8E25-9DD6-4F67-A591-262E4A0CFDC2}">
  <dimension ref="B3:G18"/>
  <sheetViews>
    <sheetView workbookViewId="0">
      <selection activeCell="D13" sqref="D13"/>
    </sheetView>
  </sheetViews>
  <sheetFormatPr defaultRowHeight="13.2" x14ac:dyDescent="0.25"/>
  <cols>
    <col min="1" max="1" width="8.88671875" style="301"/>
    <col min="2" max="2" width="24.44140625" style="301" bestFit="1" customWidth="1"/>
    <col min="3" max="3" width="6.5546875" style="301" bestFit="1" customWidth="1"/>
    <col min="4" max="4" width="13.77734375" style="302" bestFit="1" customWidth="1"/>
    <col min="5" max="16384" width="8.88671875" style="301"/>
  </cols>
  <sheetData>
    <row r="3" spans="2:7" x14ac:dyDescent="0.25">
      <c r="B3" s="301" t="s">
        <v>229</v>
      </c>
      <c r="C3" s="301" t="s">
        <v>230</v>
      </c>
      <c r="D3" s="302" t="s">
        <v>231</v>
      </c>
      <c r="E3" s="301" t="s">
        <v>216</v>
      </c>
      <c r="F3" s="302" t="s">
        <v>232</v>
      </c>
      <c r="G3" s="302" t="s">
        <v>233</v>
      </c>
    </row>
    <row r="4" spans="2:7" x14ac:dyDescent="0.25">
      <c r="F4" s="302">
        <v>0</v>
      </c>
      <c r="G4" s="302">
        <f>100-F4</f>
        <v>100</v>
      </c>
    </row>
    <row r="5" spans="2:7" x14ac:dyDescent="0.25">
      <c r="B5" s="301" t="s">
        <v>234</v>
      </c>
      <c r="C5" s="301">
        <f>ROUNDUP(E5/D5,0)</f>
        <v>1</v>
      </c>
      <c r="D5" s="302">
        <f>2*22</f>
        <v>44</v>
      </c>
      <c r="E5" s="303">
        <f>19+7</f>
        <v>26</v>
      </c>
      <c r="F5" s="302">
        <f>ROUND(E5*F4%,0)</f>
        <v>0</v>
      </c>
      <c r="G5" s="302">
        <f>ROUNDUP(E5-F5,0)</f>
        <v>26</v>
      </c>
    </row>
    <row r="6" spans="2:7" x14ac:dyDescent="0.25">
      <c r="B6" s="301" t="s">
        <v>235</v>
      </c>
      <c r="C6" s="301">
        <f>ROUNDUP(E6/D6,0)</f>
        <v>1</v>
      </c>
      <c r="D6" s="302">
        <f>2*22</f>
        <v>44</v>
      </c>
      <c r="E6" s="303">
        <v>9</v>
      </c>
      <c r="F6" s="302">
        <f>ROUND(E6*F5%,0)</f>
        <v>0</v>
      </c>
      <c r="G6" s="302">
        <f>ROUNDUP(E6-F6,0)</f>
        <v>9</v>
      </c>
    </row>
    <row r="8" spans="2:7" x14ac:dyDescent="0.25">
      <c r="B8" s="301" t="s">
        <v>236</v>
      </c>
      <c r="D8" s="302" t="s">
        <v>237</v>
      </c>
      <c r="E8" s="301" t="s">
        <v>238</v>
      </c>
      <c r="F8" s="301" t="s">
        <v>239</v>
      </c>
      <c r="G8" s="301" t="s">
        <v>240</v>
      </c>
    </row>
    <row r="9" spans="2:7" x14ac:dyDescent="0.25">
      <c r="B9" s="301" t="s">
        <v>241</v>
      </c>
      <c r="E9" s="301">
        <v>9</v>
      </c>
      <c r="F9" s="301">
        <v>0.2</v>
      </c>
      <c r="G9" s="304">
        <f>D9*E9*F9*1000</f>
        <v>0</v>
      </c>
    </row>
    <row r="11" spans="2:7" x14ac:dyDescent="0.25">
      <c r="B11" s="301" t="s">
        <v>242</v>
      </c>
    </row>
    <row r="12" spans="2:7" x14ac:dyDescent="0.25">
      <c r="B12" s="305" t="s">
        <v>247</v>
      </c>
      <c r="C12" s="301">
        <f>ROUNDUP(G12/(500*20),0)</f>
        <v>3</v>
      </c>
      <c r="D12" s="302">
        <f>8.7+8.7</f>
        <v>17.399999999999999</v>
      </c>
      <c r="E12" s="301">
        <v>10</v>
      </c>
      <c r="F12" s="301">
        <v>0.15</v>
      </c>
      <c r="G12" s="304">
        <f>D12*E12*F12*1000</f>
        <v>26099.999999999996</v>
      </c>
    </row>
    <row r="13" spans="2:7" x14ac:dyDescent="0.25">
      <c r="B13" s="305" t="s">
        <v>243</v>
      </c>
      <c r="C13" s="301">
        <f>ROUNDUP(G13/(300*20),0)</f>
        <v>1</v>
      </c>
      <c r="D13" s="302">
        <f>D12*10%</f>
        <v>1.74</v>
      </c>
      <c r="E13" s="301">
        <v>11</v>
      </c>
      <c r="F13" s="301">
        <v>0.3</v>
      </c>
      <c r="G13" s="304">
        <f>D13*E13*F13*1000</f>
        <v>5742</v>
      </c>
    </row>
    <row r="14" spans="2:7" x14ac:dyDescent="0.25">
      <c r="B14" s="306" t="s">
        <v>244</v>
      </c>
      <c r="C14" s="301">
        <f>ROUNDUP(G14/(300*20),0)</f>
        <v>0</v>
      </c>
      <c r="D14" s="307">
        <f>'[2]Periodic-MR 36'!I5</f>
        <v>0</v>
      </c>
      <c r="E14" s="301">
        <v>9</v>
      </c>
      <c r="F14" s="301">
        <v>0.1</v>
      </c>
      <c r="G14" s="304">
        <f>D14*E14*F14*1000</f>
        <v>0</v>
      </c>
    </row>
    <row r="15" spans="2:7" x14ac:dyDescent="0.25">
      <c r="B15" s="308" t="s">
        <v>245</v>
      </c>
      <c r="C15" s="301">
        <f>ROUNDUP(G15/(300*20),0)</f>
        <v>0</v>
      </c>
      <c r="D15" s="307">
        <v>0</v>
      </c>
      <c r="E15" s="301">
        <v>9</v>
      </c>
      <c r="F15" s="301">
        <v>0.1</v>
      </c>
      <c r="G15" s="304">
        <f>D15*E15*F15*1000</f>
        <v>0</v>
      </c>
    </row>
    <row r="16" spans="2:7" x14ac:dyDescent="0.25">
      <c r="B16" s="309" t="s">
        <v>246</v>
      </c>
      <c r="C16" s="301">
        <f>ROUNDUP(G16/(300*20),0)</f>
        <v>0</v>
      </c>
      <c r="D16" s="307">
        <v>0</v>
      </c>
      <c r="E16" s="301">
        <v>9</v>
      </c>
      <c r="F16" s="301">
        <v>0.1</v>
      </c>
      <c r="G16" s="304">
        <f>D16*E16*F16*1000</f>
        <v>0</v>
      </c>
    </row>
    <row r="18" spans="3:3" x14ac:dyDescent="0.25">
      <c r="C18" s="301">
        <f>SUM(C5:C16)</f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B9C10-57C8-4EB7-AEA5-7130E319A2CC}"/>
</file>

<file path=customXml/itemProps2.xml><?xml version="1.0" encoding="utf-8"?>
<ds:datastoreItem xmlns:ds="http://schemas.openxmlformats.org/officeDocument/2006/customXml" ds:itemID="{DB73B5E2-F9D5-4A71-A033-BC4B717DB8EA}"/>
</file>

<file path=customXml/itemProps3.xml><?xml version="1.0" encoding="utf-8"?>
<ds:datastoreItem xmlns:ds="http://schemas.openxmlformats.org/officeDocument/2006/customXml" ds:itemID="{690576A6-5289-42D6-AAAD-5A9D5E5E9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establishment</vt:lpstr>
      <vt:lpstr>periodic</vt:lpstr>
      <vt:lpstr>periodic 1</vt:lpstr>
      <vt:lpstr>routine</vt:lpstr>
      <vt:lpstr>dayworks</vt:lpstr>
      <vt:lpstr>Sum SMU</vt:lpstr>
      <vt:lpstr>Tender Sum SMU</vt:lpstr>
      <vt:lpstr>Quantities</vt:lpstr>
      <vt:lpstr>dayworks!Print_Area</vt:lpstr>
      <vt:lpstr>establishment!Print_Area</vt:lpstr>
      <vt:lpstr>periodic!Print_Area</vt:lpstr>
      <vt:lpstr>'periodic 1'!Print_Area</vt:lpstr>
      <vt:lpstr>routine!Print_Area</vt:lpstr>
      <vt:lpstr>'Sum SMU'!Print_Area</vt:lpstr>
      <vt:lpstr>'Tender Sum SMU'!Print_Area</vt:lpstr>
      <vt:lpstr>periodic!Print_Titles</vt:lpstr>
      <vt:lpstr>'periodic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GeigerB@ra.org.na</dc:creator>
  <cp:lastModifiedBy>Sosinyi, Joseph</cp:lastModifiedBy>
  <cp:lastPrinted>2026-07-29T09:48:22Z</cp:lastPrinted>
  <dcterms:created xsi:type="dcterms:W3CDTF">2002-03-08T12:46:49Z</dcterms:created>
  <dcterms:modified xsi:type="dcterms:W3CDTF">2026-08-10T08:58:04Z</dcterms:modified>
</cp:coreProperties>
</file>